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5\"/>
    </mc:Choice>
  </mc:AlternateContent>
  <xr:revisionPtr revIDLastSave="0" documentId="13_ncr:1_{D2A8A575-B74A-4CD3-AA24-84B8CFEDD229}" xr6:coauthVersionLast="47" xr6:coauthVersionMax="47" xr10:uidLastSave="{00000000-0000-0000-0000-000000000000}"/>
  <bookViews>
    <workbookView xWindow="-120" yWindow="-120" windowWidth="29040" windowHeight="15720" tabRatio="973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1">'اوراق مشتقه'!$A$1:$AV$16</definedName>
    <definedName name="_xlnm.Print_Area" localSheetId="2">'تعدیل قیمت'!$A$1:$N$10</definedName>
    <definedName name="_xlnm.Print_Area" localSheetId="4">درآمد!$A$1:$K$11</definedName>
    <definedName name="_xlnm.Print_Area" localSheetId="6">'درآمد سپرده بانکی'!$A$1:$F$10</definedName>
    <definedName name="_xlnm.Print_Area" localSheetId="5">'درآمد سرمایه گذاری در سهام'!$A$1:$X$47</definedName>
    <definedName name="_xlnm.Print_Area" localSheetId="8">'درآمد سود سهام'!$A$1:$T$30</definedName>
    <definedName name="_xlnm.Print_Area" localSheetId="11">'درآمد ناشی از تغییر قیمت اوراق'!$A$1:$Q$42</definedName>
    <definedName name="_xlnm.Print_Area" localSheetId="10">'درآمد ناشی از فروش'!$A$1:$Q$21</definedName>
    <definedName name="_xlnm.Print_Area" localSheetId="7">'سایر درآمدها'!$A$1:$G$9</definedName>
    <definedName name="_xlnm.Print_Area" localSheetId="3">سپرده!$A$1:$M$10</definedName>
    <definedName name="_xlnm.Print_Area" localSheetId="9">'سود سپرده بانکی'!$A$1:$N$10</definedName>
    <definedName name="_xlnm.Print_Area" localSheetId="0">سهام!$A$1:$AC$45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7" i="9" l="1"/>
  <c r="W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8" i="9"/>
  <c r="L47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8" i="9"/>
  <c r="J11" i="8"/>
  <c r="J9" i="8"/>
  <c r="J10" i="8"/>
  <c r="J8" i="8"/>
  <c r="H11" i="8"/>
  <c r="H9" i="8"/>
  <c r="H10" i="8"/>
  <c r="H8" i="8"/>
  <c r="J47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9" i="9"/>
  <c r="J8" i="9"/>
  <c r="L9" i="7"/>
  <c r="L8" i="7"/>
  <c r="L10" i="7" s="1"/>
  <c r="AB14" i="2"/>
  <c r="AB45" i="2"/>
  <c r="AB10" i="2"/>
  <c r="AB11" i="2"/>
  <c r="AB12" i="2"/>
  <c r="AB13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9" i="2"/>
  <c r="H47" i="9"/>
  <c r="D47" i="9"/>
  <c r="F47" i="9"/>
  <c r="N47" i="9"/>
  <c r="S47" i="9"/>
  <c r="P47" i="9"/>
  <c r="P46" i="9"/>
  <c r="I8" i="19"/>
  <c r="I9" i="19"/>
  <c r="I42" i="21"/>
  <c r="I21" i="19"/>
  <c r="G21" i="19"/>
  <c r="I10" i="19"/>
  <c r="I11" i="19"/>
  <c r="I12" i="19"/>
  <c r="I13" i="19"/>
  <c r="I14" i="19"/>
  <c r="I15" i="19"/>
  <c r="I16" i="19"/>
  <c r="I17" i="19"/>
  <c r="I18" i="19"/>
  <c r="I19" i="19"/>
  <c r="I20" i="19"/>
  <c r="E21" i="19"/>
  <c r="Q41" i="21"/>
  <c r="Q42" i="21" s="1"/>
  <c r="F10" i="8"/>
  <c r="F9" i="8"/>
  <c r="F8" i="8"/>
  <c r="F11" i="8" s="1"/>
  <c r="C10" i="18"/>
  <c r="S30" i="15"/>
  <c r="Q30" i="15"/>
  <c r="O30" i="15"/>
  <c r="M30" i="15"/>
  <c r="K30" i="15"/>
  <c r="J10" i="7"/>
  <c r="H10" i="7"/>
  <c r="F10" i="7"/>
  <c r="D10" i="7"/>
  <c r="J45" i="2"/>
  <c r="J42" i="2"/>
  <c r="Z45" i="2"/>
  <c r="Z44" i="2"/>
</calcChain>
</file>

<file path=xl/sharedStrings.xml><?xml version="1.0" encoding="utf-8"?>
<sst xmlns="http://schemas.openxmlformats.org/spreadsheetml/2006/main" count="396" uniqueCount="147">
  <si>
    <t>صندوق سرمايه گذاري مشترک يکم سامان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</si>
  <si>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</si>
  <si>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</si>
  <si>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</si>
  <si>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</si>
  <si>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</si>
  <si>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</si>
  <si>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</si>
  <si>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</si>
  <si>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</si>
  <si>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</si>
  <si>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</si>
  <si>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</si>
  <si>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</si>
  <si>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</si>
  <si>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</si>
  <si>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</si>
  <si>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</si>
  <si>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</si>
  <si>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</si>
  <si>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</si>
  <si>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</si>
  <si>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</si>
  <si>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</si>
  <si>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</si>
  <si>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</si>
  <si>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داروسازی‌ اکسیر</t>
  </si>
  <si>
    <t>داروسازی‌ فارابی‌</t>
  </si>
  <si>
    <t>ذغال‌سنگ‌ نگین‌ ط‌بس‌</t>
  </si>
  <si>
    <t>رهیاب پیام گستران</t>
  </si>
  <si>
    <t>زرین ذرت شاهرود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</si>
  <si>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</si>
  <si>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</si>
  <si>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</si>
  <si>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</si>
  <si>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</si>
  <si>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</si>
  <si>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</si>
  <si>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</si>
  <si>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شیشه‌ همدان‌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</si>
  <si>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</si>
  <si>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</si>
  <si>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</si>
  <si>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</si>
  <si>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</si>
  <si>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</si>
  <si>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</si>
  <si>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</si>
  <si>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</si>
  <si>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</si>
  <si>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کشت و دامداری فکا</t>
  </si>
  <si>
    <t>کشت و صنعت هلال</t>
  </si>
  <si>
    <t>کولان سل</t>
  </si>
  <si>
    <t>احیا استیل فولاد بافت</t>
  </si>
  <si>
    <t>سرمایه گذاری تامین اجتماعی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</si>
  <si>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</si>
  <si>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</si>
  <si>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</si>
  <si>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</si>
  <si>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</si>
  <si>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</si>
  <si>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</si>
  <si>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</si>
  <si>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</si>
  <si>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</si>
  <si>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</si>
  <si>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</si>
  <si>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</si>
  <si>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</si>
  <si>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</si>
  <si>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</si>
  <si>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</si>
  <si>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</si>
  <si>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</si>
  <si>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</si>
  <si>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</si>
  <si>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</si>
  <si>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</si>
  <si>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</si>
  <si>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</si>
  <si>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</si>
  <si>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</si>
  <si>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</si>
  <si>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</si>
  <si>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</si>
  <si>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</si>
  <si>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</si>
  <si>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</si>
  <si>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</si>
  <si>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</si>
  <si>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</si>
  <si>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</si>
  <si>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</si>
  <si>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</si>
  <si>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</si>
  <si>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</si>
  <si>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</si>
  <si>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</si>
  <si>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</si>
  <si>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</si>
  <si>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</si>
  <si>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</si>
  <si>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</si>
  <si>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</si>
  <si>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</si>
  <si>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</si>
  <si>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کارخانجات تولیدی نیروترانسفو</t>
  </si>
  <si>
    <t>پخش هجرت</t>
  </si>
  <si>
    <t>ح . سنگ آهن گهرزمین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</si>
  <si>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</si>
  <si>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</si>
  <si>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</si>
  <si>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</si>
  <si>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</si>
  <si>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</si>
  <si>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</si>
  <si>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</si>
  <si>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</si>
  <si>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</si>
  <si>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</si>
  <si>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</si>
  <si>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</si>
  <si>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1405/05/05</t>
  </si>
  <si>
    <t>1405/04/29</t>
  </si>
  <si>
    <t>1405/04/30</t>
  </si>
  <si>
    <t>1405/04/07</t>
  </si>
  <si>
    <t>1405/05/11</t>
  </si>
  <si>
    <t>1405/05/18</t>
  </si>
  <si>
    <t>1405/05/25</t>
  </si>
  <si>
    <t>1405/04/24</t>
  </si>
  <si>
    <t>1405/04/06</t>
  </si>
  <si>
    <t>1405/04/21</t>
  </si>
  <si>
    <t>1405/04/10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</si>
  <si>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</si>
  <si>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</si>
  <si>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</si>
  <si>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</si>
  <si>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</si>
  <si>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</si>
  <si>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</si>
  <si>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</si>
  <si>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</si>
  <si>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تجارت  </t>
  </si>
  <si>
    <t xml:space="preserve">سپرده کوتاه مدت بانک سامان </t>
  </si>
  <si>
    <t xml:space="preserve">سپرده کوتاه مدت بانک تجارت </t>
  </si>
  <si>
    <t xml:space="preserve">بانک سامان </t>
  </si>
  <si>
    <t xml:space="preserve">بانک تجارت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</si>
</sst>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0" fontId="4" fillId="0" borderId="0" xfId="0" applyNumberFormat="1" applyFont="1" applyAlignment="1">
      <alignment horizontal="right" vertical="top"/>
    </xf>
    <xf numFmtId="10" fontId="4" fillId="0" borderId="8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0"/>
  <sheetViews>
    <sheetView rightToLeft="1" tabSelected="1" view="pageBreakPreview" zoomScaleNormal="100" zoomScaleSheetLayoutView="100" workbookViewId="0">
      <selection activeCell="J56" sqref="J5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9.140625" bestFit="1" customWidth="1"/>
    <col min="9" max="9" width="1.28515625" customWidth="1"/>
    <col min="10" max="10" width="19" bestFit="1" customWidth="1"/>
    <col min="11" max="11" width="1.28515625" customWidth="1"/>
    <col min="12" max="12" width="11.85546875" bestFit="1" customWidth="1"/>
    <col min="13" max="13" width="1.28515625" customWidth="1"/>
    <col min="14" max="14" width="17.7109375" bestFit="1" customWidth="1"/>
    <col min="15" max="15" width="1.28515625" customWidth="1"/>
    <col min="16" max="16" width="12.5703125" bestFit="1" customWidth="1"/>
    <col min="17" max="17" width="1.28515625" customWidth="1"/>
    <col min="18" max="18" width="17.7109375" bestFit="1" customWidth="1"/>
    <col min="19" max="19" width="1.28515625" customWidth="1"/>
    <col min="20" max="20" width="13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9.42578125" bestFit="1" customWidth="1"/>
    <col min="25" max="25" width="1.28515625" customWidth="1"/>
    <col min="26" max="26" width="19.425781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4.45" customHeight="1" x14ac:dyDescent="0.2">
      <c r="A4" s="1" t="s">
        <v>3</v>
      </c>
      <c r="B4" s="33" t="s">
        <v>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ht="14.45" customHeight="1" x14ac:dyDescent="0.2">
      <c r="A5" s="33" t="s">
        <v>5</v>
      </c>
      <c r="B5" s="33"/>
      <c r="C5" s="33" t="s">
        <v>6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28" ht="14.45" customHeight="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1961065</v>
      </c>
      <c r="F9" s="30"/>
      <c r="H9" s="6">
        <v>4394475752</v>
      </c>
      <c r="J9" s="6">
        <v>5277296983.9955997</v>
      </c>
      <c r="L9" s="6">
        <v>53622000</v>
      </c>
      <c r="N9" s="6">
        <v>164216859101</v>
      </c>
      <c r="P9" s="6">
        <v>0</v>
      </c>
      <c r="R9" s="6">
        <v>0</v>
      </c>
      <c r="T9" s="6">
        <v>55583065</v>
      </c>
      <c r="V9" s="6">
        <v>3400</v>
      </c>
      <c r="X9" s="6">
        <v>168611334853</v>
      </c>
      <c r="Z9" s="6">
        <v>187521586885.67001</v>
      </c>
      <c r="AB9" s="7">
        <f>Z9/4973231757498*100</f>
        <v>3.7706183027354205</v>
      </c>
    </row>
    <row r="10" spans="1:28" ht="21.75" customHeight="1" x14ac:dyDescent="0.2">
      <c r="A10" s="27" t="s">
        <v>20</v>
      </c>
      <c r="B10" s="27"/>
      <c r="C10" s="27"/>
      <c r="E10" s="25">
        <v>37553788</v>
      </c>
      <c r="F10" s="25"/>
      <c r="H10" s="9">
        <v>141690884363</v>
      </c>
      <c r="J10" s="9">
        <v>341333634523.84198</v>
      </c>
      <c r="L10" s="9">
        <v>0</v>
      </c>
      <c r="N10" s="9">
        <v>0</v>
      </c>
      <c r="P10" s="9">
        <v>0</v>
      </c>
      <c r="R10" s="9">
        <v>0</v>
      </c>
      <c r="T10" s="9">
        <v>37553788</v>
      </c>
      <c r="V10" s="9">
        <v>11480</v>
      </c>
      <c r="X10" s="9">
        <v>141690884363</v>
      </c>
      <c r="Z10" s="9">
        <v>427784948071.36499</v>
      </c>
      <c r="AB10" s="10">
        <f t="shared" ref="AB10:AB44" si="0">Z10/4973231757498*100</f>
        <v>8.6017497058407901</v>
      </c>
    </row>
    <row r="11" spans="1:28" ht="21.75" customHeight="1" x14ac:dyDescent="0.2">
      <c r="A11" s="27" t="s">
        <v>21</v>
      </c>
      <c r="B11" s="27"/>
      <c r="C11" s="27"/>
      <c r="E11" s="25">
        <v>18358980</v>
      </c>
      <c r="F11" s="25"/>
      <c r="H11" s="9">
        <v>63660544704</v>
      </c>
      <c r="J11" s="9">
        <v>201845081137.36801</v>
      </c>
      <c r="L11" s="9">
        <v>0</v>
      </c>
      <c r="N11" s="9">
        <v>0</v>
      </c>
      <c r="P11" s="9">
        <v>0</v>
      </c>
      <c r="R11" s="9">
        <v>0</v>
      </c>
      <c r="T11" s="9">
        <v>18358980</v>
      </c>
      <c r="V11" s="9">
        <v>12180</v>
      </c>
      <c r="X11" s="9">
        <v>63660544704</v>
      </c>
      <c r="Z11" s="9">
        <v>221883852730.42801</v>
      </c>
      <c r="AB11" s="10">
        <f t="shared" si="0"/>
        <v>4.4615626930295385</v>
      </c>
    </row>
    <row r="12" spans="1:28" ht="21.75" customHeight="1" x14ac:dyDescent="0.2">
      <c r="A12" s="27" t="s">
        <v>22</v>
      </c>
      <c r="B12" s="27"/>
      <c r="C12" s="27"/>
      <c r="E12" s="25">
        <v>15635559</v>
      </c>
      <c r="F12" s="25"/>
      <c r="H12" s="9">
        <v>65155376490</v>
      </c>
      <c r="J12" s="9">
        <v>162438868469.897</v>
      </c>
      <c r="L12" s="9">
        <v>2800000</v>
      </c>
      <c r="N12" s="9">
        <v>30214288882</v>
      </c>
      <c r="P12" s="9">
        <v>0</v>
      </c>
      <c r="R12" s="9">
        <v>0</v>
      </c>
      <c r="T12" s="9">
        <v>18435559</v>
      </c>
      <c r="V12" s="9">
        <v>10590</v>
      </c>
      <c r="X12" s="9">
        <v>95369665372</v>
      </c>
      <c r="Z12" s="9">
        <v>193723422045.36899</v>
      </c>
      <c r="AB12" s="10">
        <f t="shared" si="0"/>
        <v>3.8953226290590157</v>
      </c>
    </row>
    <row r="13" spans="1:28" ht="21.75" customHeight="1" x14ac:dyDescent="0.2">
      <c r="A13" s="27" t="s">
        <v>23</v>
      </c>
      <c r="B13" s="27"/>
      <c r="C13" s="27"/>
      <c r="E13" s="25">
        <v>2385796</v>
      </c>
      <c r="F13" s="25"/>
      <c r="H13" s="9">
        <v>61400478951</v>
      </c>
      <c r="J13" s="9">
        <v>113893391169.821</v>
      </c>
      <c r="L13" s="9">
        <v>1431478</v>
      </c>
      <c r="N13" s="9">
        <v>0</v>
      </c>
      <c r="P13" s="9">
        <v>0</v>
      </c>
      <c r="R13" s="9">
        <v>0</v>
      </c>
      <c r="T13" s="9">
        <v>3817274</v>
      </c>
      <c r="V13" s="9">
        <v>34360</v>
      </c>
      <c r="X13" s="9">
        <v>61400478951</v>
      </c>
      <c r="Z13" s="9">
        <v>130147655977.233</v>
      </c>
      <c r="AB13" s="10">
        <f t="shared" si="0"/>
        <v>2.6169634218436149</v>
      </c>
    </row>
    <row r="14" spans="1:28" ht="21.75" customHeight="1" x14ac:dyDescent="0.2">
      <c r="A14" s="27" t="s">
        <v>24</v>
      </c>
      <c r="B14" s="27"/>
      <c r="C14" s="27"/>
      <c r="E14" s="25">
        <v>28254437</v>
      </c>
      <c r="F14" s="25"/>
      <c r="H14" s="9">
        <v>119607523330</v>
      </c>
      <c r="J14" s="9">
        <v>206625542588.66599</v>
      </c>
      <c r="L14" s="9">
        <v>0</v>
      </c>
      <c r="N14" s="9">
        <v>0</v>
      </c>
      <c r="P14" s="9">
        <v>0</v>
      </c>
      <c r="R14" s="9">
        <v>0</v>
      </c>
      <c r="T14" s="9">
        <v>28254437</v>
      </c>
      <c r="V14" s="9">
        <v>9770</v>
      </c>
      <c r="X14" s="9">
        <v>119607523330</v>
      </c>
      <c r="Z14" s="9">
        <v>273912015073.44199</v>
      </c>
      <c r="AB14" s="10">
        <f>Z14/4973231757498*100</f>
        <v>5.5077267344412943</v>
      </c>
    </row>
    <row r="15" spans="1:28" ht="21.75" customHeight="1" x14ac:dyDescent="0.2">
      <c r="A15" s="27" t="s">
        <v>25</v>
      </c>
      <c r="B15" s="27"/>
      <c r="C15" s="27"/>
      <c r="E15" s="25">
        <v>4759003</v>
      </c>
      <c r="F15" s="25"/>
      <c r="H15" s="9">
        <v>17342047156</v>
      </c>
      <c r="J15" s="9">
        <v>35038842028.530197</v>
      </c>
      <c r="L15" s="9">
        <v>0</v>
      </c>
      <c r="N15" s="9">
        <v>0</v>
      </c>
      <c r="P15" s="9">
        <v>0</v>
      </c>
      <c r="R15" s="9">
        <v>0</v>
      </c>
      <c r="T15" s="9">
        <v>4759003</v>
      </c>
      <c r="V15" s="9">
        <v>7420</v>
      </c>
      <c r="X15" s="9">
        <v>17342047156</v>
      </c>
      <c r="Z15" s="9">
        <v>35038842028.530197</v>
      </c>
      <c r="AB15" s="10">
        <f t="shared" si="0"/>
        <v>0.70454874691297331</v>
      </c>
    </row>
    <row r="16" spans="1:28" ht="21.75" customHeight="1" x14ac:dyDescent="0.2">
      <c r="A16" s="27" t="s">
        <v>26</v>
      </c>
      <c r="B16" s="27"/>
      <c r="C16" s="27"/>
      <c r="E16" s="25">
        <v>4884334</v>
      </c>
      <c r="F16" s="25"/>
      <c r="H16" s="9">
        <v>86652868622</v>
      </c>
      <c r="J16" s="9">
        <v>108417952056.287</v>
      </c>
      <c r="L16" s="9">
        <v>0</v>
      </c>
      <c r="N16" s="9">
        <v>0</v>
      </c>
      <c r="P16" s="9">
        <v>-1100000</v>
      </c>
      <c r="R16" s="9">
        <v>28488071788</v>
      </c>
      <c r="T16" s="9">
        <v>3784334</v>
      </c>
      <c r="V16" s="9">
        <v>27510</v>
      </c>
      <c r="X16" s="9">
        <v>67137791348</v>
      </c>
      <c r="Z16" s="9">
        <v>103302281010.93201</v>
      </c>
      <c r="AB16" s="10">
        <f t="shared" si="0"/>
        <v>2.0771660370580176</v>
      </c>
    </row>
    <row r="17" spans="1:28" ht="21.75" customHeight="1" x14ac:dyDescent="0.2">
      <c r="A17" s="27" t="s">
        <v>27</v>
      </c>
      <c r="B17" s="27"/>
      <c r="C17" s="27"/>
      <c r="E17" s="25">
        <v>13196288</v>
      </c>
      <c r="F17" s="25"/>
      <c r="H17" s="9">
        <v>70934151417</v>
      </c>
      <c r="J17" s="9">
        <v>161583423760.99799</v>
      </c>
      <c r="L17" s="9">
        <v>0</v>
      </c>
      <c r="N17" s="9">
        <v>0</v>
      </c>
      <c r="P17" s="9">
        <v>0</v>
      </c>
      <c r="R17" s="9">
        <v>0</v>
      </c>
      <c r="T17" s="9">
        <v>13196288</v>
      </c>
      <c r="V17" s="9">
        <v>17130</v>
      </c>
      <c r="X17" s="9">
        <v>70934151417</v>
      </c>
      <c r="Z17" s="9">
        <v>224305028284.10901</v>
      </c>
      <c r="AB17" s="10">
        <f t="shared" si="0"/>
        <v>4.5102468419238795</v>
      </c>
    </row>
    <row r="18" spans="1:28" ht="21.75" customHeight="1" x14ac:dyDescent="0.2">
      <c r="A18" s="27" t="s">
        <v>28</v>
      </c>
      <c r="B18" s="27"/>
      <c r="C18" s="27"/>
      <c r="E18" s="25">
        <v>6323510</v>
      </c>
      <c r="F18" s="25"/>
      <c r="H18" s="9">
        <v>68220170857</v>
      </c>
      <c r="J18" s="9">
        <v>63373755603.769997</v>
      </c>
      <c r="L18" s="9">
        <v>0</v>
      </c>
      <c r="N18" s="9">
        <v>0</v>
      </c>
      <c r="P18" s="9">
        <v>0</v>
      </c>
      <c r="R18" s="9">
        <v>0</v>
      </c>
      <c r="T18" s="9">
        <v>6323510</v>
      </c>
      <c r="V18" s="9">
        <v>14550</v>
      </c>
      <c r="X18" s="9">
        <v>68220170857</v>
      </c>
      <c r="Z18" s="9">
        <v>91295855845.035004</v>
      </c>
      <c r="AB18" s="10">
        <f t="shared" si="0"/>
        <v>1.8357450506381661</v>
      </c>
    </row>
    <row r="19" spans="1:28" ht="21.75" customHeight="1" x14ac:dyDescent="0.2">
      <c r="A19" s="27" t="s">
        <v>29</v>
      </c>
      <c r="B19" s="27"/>
      <c r="C19" s="27"/>
      <c r="E19" s="25">
        <v>585000</v>
      </c>
      <c r="F19" s="25"/>
      <c r="H19" s="9">
        <v>4475351625</v>
      </c>
      <c r="J19" s="9">
        <v>4050575135.0999999</v>
      </c>
      <c r="L19" s="9">
        <v>0</v>
      </c>
      <c r="N19" s="9">
        <v>0</v>
      </c>
      <c r="P19" s="9">
        <v>0</v>
      </c>
      <c r="R19" s="9">
        <v>0</v>
      </c>
      <c r="T19" s="9">
        <v>585000</v>
      </c>
      <c r="V19" s="9">
        <v>6978</v>
      </c>
      <c r="X19" s="9">
        <v>4475351625</v>
      </c>
      <c r="Z19" s="9">
        <v>4050575135.0999999</v>
      </c>
      <c r="AB19" s="10">
        <f t="shared" si="0"/>
        <v>8.1447544225001445E-2</v>
      </c>
    </row>
    <row r="20" spans="1:28" ht="21.75" customHeight="1" x14ac:dyDescent="0.2">
      <c r="A20" s="27" t="s">
        <v>30</v>
      </c>
      <c r="B20" s="27"/>
      <c r="C20" s="27"/>
      <c r="E20" s="25">
        <v>435000</v>
      </c>
      <c r="F20" s="25"/>
      <c r="H20" s="9">
        <v>7458167394</v>
      </c>
      <c r="J20" s="9">
        <v>8982375334.5</v>
      </c>
      <c r="L20" s="9">
        <v>0</v>
      </c>
      <c r="N20" s="9">
        <v>0</v>
      </c>
      <c r="P20" s="9">
        <v>0</v>
      </c>
      <c r="R20" s="9">
        <v>0</v>
      </c>
      <c r="T20" s="9">
        <v>435000</v>
      </c>
      <c r="V20" s="9">
        <v>26350</v>
      </c>
      <c r="X20" s="9">
        <v>7458167394</v>
      </c>
      <c r="Z20" s="9">
        <v>11373646807.5</v>
      </c>
      <c r="AB20" s="10">
        <f t="shared" si="0"/>
        <v>0.22869730111314993</v>
      </c>
    </row>
    <row r="21" spans="1:28" ht="21.75" customHeight="1" x14ac:dyDescent="0.2">
      <c r="A21" s="27" t="s">
        <v>31</v>
      </c>
      <c r="B21" s="27"/>
      <c r="C21" s="27"/>
      <c r="E21" s="25">
        <v>12655805</v>
      </c>
      <c r="F21" s="25"/>
      <c r="H21" s="9">
        <v>99609720158</v>
      </c>
      <c r="J21" s="9">
        <v>119928667241.19299</v>
      </c>
      <c r="L21" s="9">
        <v>0</v>
      </c>
      <c r="N21" s="9">
        <v>0</v>
      </c>
      <c r="P21" s="9">
        <v>-3000000</v>
      </c>
      <c r="R21" s="9">
        <v>32360279393</v>
      </c>
      <c r="T21" s="9">
        <v>9655805</v>
      </c>
      <c r="V21" s="9">
        <v>11110</v>
      </c>
      <c r="X21" s="9">
        <v>75997697018</v>
      </c>
      <c r="Z21" s="9">
        <v>106446750119.85899</v>
      </c>
      <c r="AB21" s="10">
        <f t="shared" si="0"/>
        <v>2.1403939190923942</v>
      </c>
    </row>
    <row r="22" spans="1:28" ht="21.75" customHeight="1" x14ac:dyDescent="0.2">
      <c r="A22" s="27" t="s">
        <v>32</v>
      </c>
      <c r="B22" s="27"/>
      <c r="C22" s="27"/>
      <c r="E22" s="25">
        <v>1499605</v>
      </c>
      <c r="F22" s="25"/>
      <c r="H22" s="9">
        <v>5712833051</v>
      </c>
      <c r="J22" s="9">
        <v>6398456129.4049997</v>
      </c>
      <c r="L22" s="9">
        <v>0</v>
      </c>
      <c r="N22" s="9">
        <v>0</v>
      </c>
      <c r="P22" s="9">
        <v>-1499605</v>
      </c>
      <c r="R22" s="9">
        <v>6219894624</v>
      </c>
      <c r="T22" s="9">
        <v>0</v>
      </c>
      <c r="V22" s="9">
        <v>0</v>
      </c>
      <c r="X22" s="9">
        <v>0</v>
      </c>
      <c r="Z22" s="9">
        <v>0</v>
      </c>
      <c r="AB22" s="10">
        <f t="shared" si="0"/>
        <v>0</v>
      </c>
    </row>
    <row r="23" spans="1:28" ht="21.75" customHeight="1" x14ac:dyDescent="0.2">
      <c r="A23" s="27" t="s">
        <v>33</v>
      </c>
      <c r="B23" s="27"/>
      <c r="C23" s="27"/>
      <c r="E23" s="25">
        <v>9447273</v>
      </c>
      <c r="F23" s="25"/>
      <c r="H23" s="9">
        <v>173771315060</v>
      </c>
      <c r="J23" s="9">
        <v>137895152477.534</v>
      </c>
      <c r="L23" s="9">
        <v>0</v>
      </c>
      <c r="N23" s="9">
        <v>0</v>
      </c>
      <c r="P23" s="9">
        <v>0</v>
      </c>
      <c r="R23" s="9">
        <v>0</v>
      </c>
      <c r="T23" s="9">
        <v>9447273</v>
      </c>
      <c r="V23" s="9">
        <v>18250</v>
      </c>
      <c r="X23" s="9">
        <v>173771315060</v>
      </c>
      <c r="Z23" s="9">
        <v>171079981829.707</v>
      </c>
      <c r="AB23" s="10">
        <f t="shared" si="0"/>
        <v>3.4400162745638103</v>
      </c>
    </row>
    <row r="24" spans="1:28" ht="21.75" customHeight="1" x14ac:dyDescent="0.2">
      <c r="A24" s="27" t="s">
        <v>34</v>
      </c>
      <c r="B24" s="27"/>
      <c r="C24" s="27"/>
      <c r="E24" s="25">
        <v>7900206</v>
      </c>
      <c r="F24" s="25"/>
      <c r="H24" s="9">
        <v>97837301507</v>
      </c>
      <c r="J24" s="9">
        <v>109120792714.07001</v>
      </c>
      <c r="L24" s="9">
        <v>0</v>
      </c>
      <c r="N24" s="9">
        <v>0</v>
      </c>
      <c r="P24" s="9">
        <v>0</v>
      </c>
      <c r="R24" s="9">
        <v>0</v>
      </c>
      <c r="T24" s="9">
        <v>7900206</v>
      </c>
      <c r="V24" s="9">
        <v>19250</v>
      </c>
      <c r="X24" s="9">
        <v>97837301507</v>
      </c>
      <c r="Z24" s="9">
        <v>150903395096.685</v>
      </c>
      <c r="AB24" s="10">
        <f t="shared" si="0"/>
        <v>3.0343125447385844</v>
      </c>
    </row>
    <row r="25" spans="1:28" ht="21.75" customHeight="1" x14ac:dyDescent="0.2">
      <c r="A25" s="27" t="s">
        <v>35</v>
      </c>
      <c r="B25" s="27"/>
      <c r="C25" s="27"/>
      <c r="E25" s="25">
        <v>14154555</v>
      </c>
      <c r="F25" s="25"/>
      <c r="H25" s="9">
        <v>88667944977</v>
      </c>
      <c r="J25" s="9">
        <v>71068409866.641006</v>
      </c>
      <c r="L25" s="9">
        <v>0</v>
      </c>
      <c r="N25" s="9">
        <v>0</v>
      </c>
      <c r="P25" s="9">
        <v>0</v>
      </c>
      <c r="R25" s="9">
        <v>0</v>
      </c>
      <c r="T25" s="9">
        <v>14154555</v>
      </c>
      <c r="V25" s="9">
        <v>6750</v>
      </c>
      <c r="X25" s="9">
        <v>88667944977</v>
      </c>
      <c r="Z25" s="9">
        <v>94804696956.487503</v>
      </c>
      <c r="AB25" s="10">
        <f t="shared" si="0"/>
        <v>1.9062995971091266</v>
      </c>
    </row>
    <row r="26" spans="1:28" ht="21.75" customHeight="1" x14ac:dyDescent="0.2">
      <c r="A26" s="27" t="s">
        <v>36</v>
      </c>
      <c r="B26" s="27"/>
      <c r="C26" s="27"/>
      <c r="E26" s="25">
        <v>1260362</v>
      </c>
      <c r="F26" s="25"/>
      <c r="H26" s="9">
        <v>70136037296</v>
      </c>
      <c r="J26" s="9">
        <v>205476767705.88199</v>
      </c>
      <c r="L26" s="9">
        <v>0</v>
      </c>
      <c r="N26" s="9">
        <v>0</v>
      </c>
      <c r="P26" s="9">
        <v>0</v>
      </c>
      <c r="R26" s="9">
        <v>0</v>
      </c>
      <c r="T26" s="9">
        <v>1260362</v>
      </c>
      <c r="V26" s="9">
        <v>161100</v>
      </c>
      <c r="X26" s="9">
        <v>70136037296</v>
      </c>
      <c r="Z26" s="9">
        <v>201474785620.314</v>
      </c>
      <c r="AB26" s="10">
        <f t="shared" si="0"/>
        <v>4.051184329315765</v>
      </c>
    </row>
    <row r="27" spans="1:28" ht="21.75" customHeight="1" x14ac:dyDescent="0.2">
      <c r="A27" s="27" t="s">
        <v>37</v>
      </c>
      <c r="B27" s="27"/>
      <c r="C27" s="27"/>
      <c r="E27" s="25">
        <v>711458</v>
      </c>
      <c r="F27" s="25"/>
      <c r="H27" s="9">
        <v>48714893547</v>
      </c>
      <c r="J27" s="9">
        <v>133496739048.70599</v>
      </c>
      <c r="L27" s="9">
        <v>0</v>
      </c>
      <c r="N27" s="9">
        <v>0</v>
      </c>
      <c r="P27" s="9">
        <v>0</v>
      </c>
      <c r="R27" s="9">
        <v>0</v>
      </c>
      <c r="T27" s="9">
        <v>711458</v>
      </c>
      <c r="V27" s="9">
        <v>194400</v>
      </c>
      <c r="X27" s="9">
        <v>48714893547</v>
      </c>
      <c r="Z27" s="9">
        <v>137238318725.90401</v>
      </c>
      <c r="AB27" s="10">
        <f t="shared" si="0"/>
        <v>2.7595399816023796</v>
      </c>
    </row>
    <row r="28" spans="1:28" ht="21.75" customHeight="1" x14ac:dyDescent="0.2">
      <c r="A28" s="27" t="s">
        <v>38</v>
      </c>
      <c r="B28" s="27"/>
      <c r="C28" s="27"/>
      <c r="E28" s="25">
        <v>29555554</v>
      </c>
      <c r="F28" s="25"/>
      <c r="H28" s="9">
        <v>55184287583</v>
      </c>
      <c r="J28" s="9">
        <v>228164756835.772</v>
      </c>
      <c r="L28" s="9">
        <v>0</v>
      </c>
      <c r="N28" s="9">
        <v>0</v>
      </c>
      <c r="P28" s="9">
        <v>-4348962</v>
      </c>
      <c r="R28" s="9">
        <v>34548311884</v>
      </c>
      <c r="T28" s="9">
        <v>25206592</v>
      </c>
      <c r="V28" s="9">
        <v>7990</v>
      </c>
      <c r="X28" s="9">
        <v>47064176905</v>
      </c>
      <c r="Z28" s="9">
        <v>199843842900.28201</v>
      </c>
      <c r="AB28" s="10">
        <f t="shared" si="0"/>
        <v>4.0183899050950753</v>
      </c>
    </row>
    <row r="29" spans="1:28" ht="21.75" customHeight="1" x14ac:dyDescent="0.2">
      <c r="A29" s="27" t="s">
        <v>39</v>
      </c>
      <c r="B29" s="27"/>
      <c r="C29" s="27"/>
      <c r="E29" s="25">
        <v>26816578</v>
      </c>
      <c r="F29" s="25"/>
      <c r="H29" s="9">
        <v>97875522869</v>
      </c>
      <c r="J29" s="9">
        <v>108299793417.884</v>
      </c>
      <c r="L29" s="9">
        <v>0</v>
      </c>
      <c r="N29" s="9">
        <v>0</v>
      </c>
      <c r="P29" s="9">
        <v>-26816578</v>
      </c>
      <c r="R29" s="9">
        <v>124531458451</v>
      </c>
      <c r="T29" s="9">
        <v>0</v>
      </c>
      <c r="V29" s="9">
        <v>0</v>
      </c>
      <c r="X29" s="9">
        <v>0</v>
      </c>
      <c r="Z29" s="9">
        <v>0</v>
      </c>
      <c r="AB29" s="10">
        <f t="shared" si="0"/>
        <v>0</v>
      </c>
    </row>
    <row r="30" spans="1:28" ht="21.75" customHeight="1" x14ac:dyDescent="0.2">
      <c r="A30" s="27" t="s">
        <v>40</v>
      </c>
      <c r="B30" s="27"/>
      <c r="C30" s="27"/>
      <c r="E30" s="25">
        <v>3848189</v>
      </c>
      <c r="F30" s="25"/>
      <c r="H30" s="9">
        <v>42002944471</v>
      </c>
      <c r="J30" s="9">
        <v>14639908541.281</v>
      </c>
      <c r="L30" s="9">
        <v>0</v>
      </c>
      <c r="N30" s="9">
        <v>0</v>
      </c>
      <c r="P30" s="9">
        <v>0</v>
      </c>
      <c r="R30" s="9">
        <v>0</v>
      </c>
      <c r="T30" s="9">
        <v>3848189</v>
      </c>
      <c r="V30" s="9">
        <v>3834</v>
      </c>
      <c r="X30" s="9">
        <v>42002944471</v>
      </c>
      <c r="Z30" s="9">
        <v>14639908541.281</v>
      </c>
      <c r="AB30" s="10">
        <f t="shared" si="0"/>
        <v>0.29437414653376703</v>
      </c>
    </row>
    <row r="31" spans="1:28" ht="21.75" customHeight="1" x14ac:dyDescent="0.2">
      <c r="A31" s="27" t="s">
        <v>41</v>
      </c>
      <c r="B31" s="27"/>
      <c r="C31" s="27"/>
      <c r="E31" s="25">
        <v>101424578</v>
      </c>
      <c r="F31" s="25"/>
      <c r="H31" s="9">
        <v>204728774990</v>
      </c>
      <c r="J31" s="9">
        <v>131034016947.702</v>
      </c>
      <c r="L31" s="9">
        <v>0</v>
      </c>
      <c r="N31" s="9">
        <v>0</v>
      </c>
      <c r="P31" s="9">
        <v>0</v>
      </c>
      <c r="R31" s="9">
        <v>0</v>
      </c>
      <c r="T31" s="9">
        <v>101424578</v>
      </c>
      <c r="V31" s="9">
        <v>2533</v>
      </c>
      <c r="X31" s="9">
        <v>204728774990</v>
      </c>
      <c r="Z31" s="9">
        <v>254922553708.548</v>
      </c>
      <c r="AB31" s="10">
        <f t="shared" si="0"/>
        <v>5.1258933051774331</v>
      </c>
    </row>
    <row r="32" spans="1:28" ht="21.75" customHeight="1" x14ac:dyDescent="0.2">
      <c r="A32" s="27" t="s">
        <v>42</v>
      </c>
      <c r="B32" s="27"/>
      <c r="C32" s="27"/>
      <c r="E32" s="25">
        <v>5932246</v>
      </c>
      <c r="F32" s="25"/>
      <c r="H32" s="9">
        <v>55090078889</v>
      </c>
      <c r="J32" s="9">
        <v>106720245957.55499</v>
      </c>
      <c r="L32" s="9">
        <v>0</v>
      </c>
      <c r="N32" s="9">
        <v>0</v>
      </c>
      <c r="P32" s="9">
        <v>0</v>
      </c>
      <c r="R32" s="9">
        <v>0</v>
      </c>
      <c r="T32" s="9">
        <v>5932246</v>
      </c>
      <c r="V32" s="9">
        <v>25400</v>
      </c>
      <c r="X32" s="9">
        <v>55090078889</v>
      </c>
      <c r="Z32" s="9">
        <v>149514299355.86801</v>
      </c>
      <c r="AB32" s="10">
        <f t="shared" si="0"/>
        <v>3.0063810947569367</v>
      </c>
    </row>
    <row r="33" spans="1:28" ht="21.75" customHeight="1" x14ac:dyDescent="0.2">
      <c r="A33" s="27" t="s">
        <v>43</v>
      </c>
      <c r="B33" s="27"/>
      <c r="C33" s="27"/>
      <c r="E33" s="25">
        <v>43274421</v>
      </c>
      <c r="F33" s="25"/>
      <c r="H33" s="9">
        <v>77697396018</v>
      </c>
      <c r="J33" s="9">
        <v>73212546082.267303</v>
      </c>
      <c r="L33" s="9">
        <v>0</v>
      </c>
      <c r="N33" s="9">
        <v>0</v>
      </c>
      <c r="P33" s="9">
        <v>0</v>
      </c>
      <c r="R33" s="9">
        <v>0</v>
      </c>
      <c r="T33" s="9">
        <v>43274421</v>
      </c>
      <c r="V33" s="9">
        <v>2440</v>
      </c>
      <c r="X33" s="9">
        <v>77697396018</v>
      </c>
      <c r="Z33" s="9">
        <v>104773379730.63499</v>
      </c>
      <c r="AB33" s="10">
        <f t="shared" si="0"/>
        <v>2.1067463741795494</v>
      </c>
    </row>
    <row r="34" spans="1:28" ht="21.75" customHeight="1" x14ac:dyDescent="0.2">
      <c r="A34" s="27" t="s">
        <v>44</v>
      </c>
      <c r="B34" s="27"/>
      <c r="C34" s="27"/>
      <c r="E34" s="25">
        <v>3000000</v>
      </c>
      <c r="F34" s="25"/>
      <c r="H34" s="9">
        <v>51019281531</v>
      </c>
      <c r="J34" s="9">
        <v>73295015820</v>
      </c>
      <c r="L34" s="9">
        <v>0</v>
      </c>
      <c r="N34" s="9">
        <v>0</v>
      </c>
      <c r="P34" s="9">
        <v>0</v>
      </c>
      <c r="R34" s="9">
        <v>0</v>
      </c>
      <c r="T34" s="9">
        <v>3000000</v>
      </c>
      <c r="V34" s="9">
        <v>25275</v>
      </c>
      <c r="X34" s="9">
        <v>51019281531</v>
      </c>
      <c r="Z34" s="9">
        <v>75238872750</v>
      </c>
      <c r="AB34" s="10">
        <f t="shared" si="0"/>
        <v>1.512876865964762</v>
      </c>
    </row>
    <row r="35" spans="1:28" ht="21.75" customHeight="1" x14ac:dyDescent="0.2">
      <c r="A35" s="27" t="s">
        <v>45</v>
      </c>
      <c r="B35" s="27"/>
      <c r="C35" s="27"/>
      <c r="E35" s="25">
        <v>3522150</v>
      </c>
      <c r="F35" s="25"/>
      <c r="H35" s="9">
        <v>35420619942</v>
      </c>
      <c r="J35" s="9">
        <v>101457637347.91499</v>
      </c>
      <c r="L35" s="9">
        <v>0</v>
      </c>
      <c r="N35" s="9">
        <v>0</v>
      </c>
      <c r="P35" s="9">
        <v>0</v>
      </c>
      <c r="R35" s="9">
        <v>0</v>
      </c>
      <c r="T35" s="9">
        <v>3522150</v>
      </c>
      <c r="V35" s="9">
        <v>34410</v>
      </c>
      <c r="X35" s="9">
        <v>35420619942</v>
      </c>
      <c r="Z35" s="9">
        <v>120260327287.005</v>
      </c>
      <c r="AB35" s="10">
        <f t="shared" si="0"/>
        <v>2.4181524841606654</v>
      </c>
    </row>
    <row r="36" spans="1:28" ht="21.75" customHeight="1" x14ac:dyDescent="0.2">
      <c r="A36" s="27" t="s">
        <v>46</v>
      </c>
      <c r="B36" s="27"/>
      <c r="C36" s="27"/>
      <c r="E36" s="25">
        <v>24859229</v>
      </c>
      <c r="F36" s="25"/>
      <c r="H36" s="9">
        <v>110639683209</v>
      </c>
      <c r="J36" s="9">
        <v>368180644427.62299</v>
      </c>
      <c r="L36" s="9">
        <v>0</v>
      </c>
      <c r="N36" s="9">
        <v>0</v>
      </c>
      <c r="P36" s="9">
        <v>0</v>
      </c>
      <c r="R36" s="9">
        <v>0</v>
      </c>
      <c r="T36" s="9">
        <v>24859229</v>
      </c>
      <c r="V36" s="9">
        <v>19180</v>
      </c>
      <c r="X36" s="9">
        <v>110639683209</v>
      </c>
      <c r="Z36" s="9">
        <v>473114348125.539</v>
      </c>
      <c r="AB36" s="10">
        <f t="shared" si="0"/>
        <v>9.5132173844952614</v>
      </c>
    </row>
    <row r="37" spans="1:28" ht="21.75" customHeight="1" x14ac:dyDescent="0.2">
      <c r="A37" s="27" t="s">
        <v>47</v>
      </c>
      <c r="B37" s="27"/>
      <c r="C37" s="27"/>
      <c r="E37" s="25">
        <v>5471764</v>
      </c>
      <c r="F37" s="25"/>
      <c r="H37" s="9">
        <v>78066622882</v>
      </c>
      <c r="J37" s="9">
        <v>194320633388.58099</v>
      </c>
      <c r="L37" s="9">
        <v>0</v>
      </c>
      <c r="N37" s="9">
        <v>0</v>
      </c>
      <c r="P37" s="9">
        <v>0</v>
      </c>
      <c r="R37" s="9">
        <v>0</v>
      </c>
      <c r="T37" s="9">
        <v>5471764</v>
      </c>
      <c r="V37" s="9">
        <v>41750</v>
      </c>
      <c r="X37" s="9">
        <v>78066622882</v>
      </c>
      <c r="Z37" s="9">
        <v>226680258283.69</v>
      </c>
      <c r="AB37" s="10">
        <f t="shared" si="0"/>
        <v>4.5580071337301069</v>
      </c>
    </row>
    <row r="38" spans="1:28" ht="21.75" customHeight="1" x14ac:dyDescent="0.2">
      <c r="A38" s="27" t="s">
        <v>48</v>
      </c>
      <c r="B38" s="27"/>
      <c r="C38" s="27"/>
      <c r="E38" s="25">
        <v>7196401</v>
      </c>
      <c r="F38" s="25"/>
      <c r="H38" s="9">
        <v>80422610234</v>
      </c>
      <c r="J38" s="9">
        <v>135246237215.914</v>
      </c>
      <c r="L38" s="9">
        <v>0</v>
      </c>
      <c r="N38" s="9">
        <v>0</v>
      </c>
      <c r="P38" s="9">
        <v>0</v>
      </c>
      <c r="R38" s="9">
        <v>0</v>
      </c>
      <c r="T38" s="9">
        <v>7196401</v>
      </c>
      <c r="V38" s="9">
        <v>23490</v>
      </c>
      <c r="X38" s="9">
        <v>80422610234</v>
      </c>
      <c r="Z38" s="9">
        <v>167736753548.142</v>
      </c>
      <c r="AB38" s="10">
        <f t="shared" si="0"/>
        <v>3.3727918127935639</v>
      </c>
    </row>
    <row r="39" spans="1:28" ht="21.75" customHeight="1" x14ac:dyDescent="0.2">
      <c r="A39" s="27" t="s">
        <v>49</v>
      </c>
      <c r="B39" s="27"/>
      <c r="C39" s="27"/>
      <c r="E39" s="25">
        <v>9835845</v>
      </c>
      <c r="F39" s="25"/>
      <c r="H39" s="9">
        <v>31772903921</v>
      </c>
      <c r="J39" s="9">
        <v>44699947745.126999</v>
      </c>
      <c r="L39" s="9">
        <v>0</v>
      </c>
      <c r="N39" s="9">
        <v>0</v>
      </c>
      <c r="P39" s="9">
        <v>0</v>
      </c>
      <c r="R39" s="9">
        <v>0</v>
      </c>
      <c r="T39" s="9">
        <v>9835845</v>
      </c>
      <c r="V39" s="9">
        <v>6280</v>
      </c>
      <c r="X39" s="9">
        <v>31772903921</v>
      </c>
      <c r="Z39" s="9">
        <v>61291631405.982002</v>
      </c>
      <c r="AB39" s="10">
        <f t="shared" si="0"/>
        <v>1.2324306285057871</v>
      </c>
    </row>
    <row r="40" spans="1:28" ht="21.75" customHeight="1" x14ac:dyDescent="0.2">
      <c r="A40" s="27" t="s">
        <v>50</v>
      </c>
      <c r="B40" s="27"/>
      <c r="C40" s="27"/>
      <c r="E40" s="25">
        <v>10681789</v>
      </c>
      <c r="F40" s="25"/>
      <c r="H40" s="9">
        <v>34822434093</v>
      </c>
      <c r="J40" s="9">
        <v>75148461086.602707</v>
      </c>
      <c r="L40" s="9">
        <v>0</v>
      </c>
      <c r="N40" s="9">
        <v>0</v>
      </c>
      <c r="P40" s="9">
        <v>0</v>
      </c>
      <c r="R40" s="9">
        <v>0</v>
      </c>
      <c r="T40" s="9">
        <v>10681789</v>
      </c>
      <c r="V40" s="9">
        <v>7890</v>
      </c>
      <c r="X40" s="9">
        <v>34822434093</v>
      </c>
      <c r="Z40" s="9">
        <v>83627836103.426697</v>
      </c>
      <c r="AB40" s="10">
        <f t="shared" si="0"/>
        <v>1.6815591989523389</v>
      </c>
    </row>
    <row r="41" spans="1:28" ht="21.75" customHeight="1" x14ac:dyDescent="0.2">
      <c r="A41" s="27" t="s">
        <v>51</v>
      </c>
      <c r="B41" s="27"/>
      <c r="C41" s="27"/>
      <c r="E41" s="25">
        <v>125000</v>
      </c>
      <c r="F41" s="25"/>
      <c r="H41" s="9">
        <v>4912955598</v>
      </c>
      <c r="J41" s="9">
        <v>5404150487.5</v>
      </c>
      <c r="L41" s="9">
        <v>0</v>
      </c>
      <c r="N41" s="9">
        <v>0</v>
      </c>
      <c r="P41" s="9">
        <v>0</v>
      </c>
      <c r="R41" s="9">
        <v>0</v>
      </c>
      <c r="T41" s="9">
        <v>125000</v>
      </c>
      <c r="V41" s="9">
        <v>48880</v>
      </c>
      <c r="X41" s="9">
        <v>4912955598</v>
      </c>
      <c r="Z41" s="9">
        <v>6062769700</v>
      </c>
      <c r="AB41" s="10">
        <f t="shared" si="0"/>
        <v>0.12190804683210942</v>
      </c>
    </row>
    <row r="42" spans="1:28" ht="21.75" customHeight="1" x14ac:dyDescent="0.2">
      <c r="A42" s="27" t="s">
        <v>52</v>
      </c>
      <c r="B42" s="27"/>
      <c r="C42" s="27"/>
      <c r="E42" s="25">
        <v>219000</v>
      </c>
      <c r="F42" s="25"/>
      <c r="H42" s="9">
        <v>5291854767</v>
      </c>
      <c r="J42" s="9">
        <f>5917273149.9-20</f>
        <v>5917273129.8999996</v>
      </c>
      <c r="L42" s="9">
        <v>0</v>
      </c>
      <c r="N42" s="9">
        <v>0</v>
      </c>
      <c r="P42" s="9">
        <v>0</v>
      </c>
      <c r="R42" s="9">
        <v>0</v>
      </c>
      <c r="T42" s="9">
        <v>219000</v>
      </c>
      <c r="V42" s="9">
        <v>27500</v>
      </c>
      <c r="X42" s="9">
        <v>5291854767</v>
      </c>
      <c r="Z42" s="9">
        <v>5975946075</v>
      </c>
      <c r="AB42" s="10">
        <f t="shared" si="0"/>
        <v>0.12016222783083125</v>
      </c>
    </row>
    <row r="43" spans="1:28" ht="21.75" customHeight="1" x14ac:dyDescent="0.2">
      <c r="A43" s="27" t="s">
        <v>53</v>
      </c>
      <c r="B43" s="27"/>
      <c r="C43" s="27"/>
      <c r="E43" s="25">
        <v>0</v>
      </c>
      <c r="F43" s="25"/>
      <c r="H43" s="9">
        <v>0</v>
      </c>
      <c r="J43" s="9">
        <v>0</v>
      </c>
      <c r="L43" s="9">
        <v>10666000</v>
      </c>
      <c r="N43" s="9">
        <v>37215819143</v>
      </c>
      <c r="P43" s="9">
        <v>0</v>
      </c>
      <c r="R43" s="9">
        <v>0</v>
      </c>
      <c r="T43" s="9">
        <v>10666000</v>
      </c>
      <c r="V43" s="9">
        <v>4170</v>
      </c>
      <c r="X43" s="9">
        <v>37215819143</v>
      </c>
      <c r="Z43" s="9">
        <v>44133411089.400002</v>
      </c>
      <c r="AB43" s="10">
        <f t="shared" si="0"/>
        <v>0.88741915200033283</v>
      </c>
    </row>
    <row r="44" spans="1:28" ht="21.75" customHeight="1" x14ac:dyDescent="0.2">
      <c r="A44" s="24" t="s">
        <v>54</v>
      </c>
      <c r="B44" s="24"/>
      <c r="C44" s="24"/>
      <c r="D44" s="12"/>
      <c r="E44" s="25">
        <v>0</v>
      </c>
      <c r="F44" s="25"/>
      <c r="H44" s="13">
        <v>0</v>
      </c>
      <c r="J44" s="13">
        <v>0</v>
      </c>
      <c r="L44" s="9">
        <v>18941363</v>
      </c>
      <c r="N44" s="13">
        <v>49898630383</v>
      </c>
      <c r="P44" s="9">
        <v>0</v>
      </c>
      <c r="R44" s="13">
        <v>0</v>
      </c>
      <c r="T44" s="9">
        <v>18941363</v>
      </c>
      <c r="V44" s="9">
        <v>2914</v>
      </c>
      <c r="X44" s="13">
        <v>49898630383</v>
      </c>
      <c r="Z44" s="13">
        <f>54768473413.3251-15</f>
        <v>54768473398.325104</v>
      </c>
      <c r="AB44" s="10">
        <f t="shared" si="0"/>
        <v>1.1012652550477309</v>
      </c>
    </row>
    <row r="45" spans="1:28" ht="21.75" customHeight="1" x14ac:dyDescent="0.2">
      <c r="A45" s="26" t="s">
        <v>55</v>
      </c>
      <c r="B45" s="26"/>
      <c r="C45" s="26"/>
      <c r="D45" s="26"/>
      <c r="F45" s="9"/>
      <c r="H45" s="15">
        <v>2260390057254</v>
      </c>
      <c r="J45" s="15">
        <f>SUM(J9:J44)</f>
        <v>3861986992407.8296</v>
      </c>
      <c r="L45" s="9"/>
      <c r="N45" s="15">
        <v>281545597509</v>
      </c>
      <c r="P45" s="9"/>
      <c r="R45" s="15">
        <v>226148016140</v>
      </c>
      <c r="T45" s="9"/>
      <c r="V45" s="9"/>
      <c r="X45" s="15">
        <v>2387100087751</v>
      </c>
      <c r="Z45" s="15">
        <f>SUM(Z9:Z44)</f>
        <v>4808872250246.793</v>
      </c>
      <c r="AB45" s="16">
        <f>SUM(AB9:AB44)</f>
        <v>96.695116671299175</v>
      </c>
    </row>
    <row r="46" spans="1:28" x14ac:dyDescent="0.2">
      <c r="H46" s="18"/>
      <c r="X46" s="18"/>
    </row>
    <row r="47" spans="1:28" x14ac:dyDescent="0.2">
      <c r="H47" s="18"/>
      <c r="X47" s="18"/>
    </row>
    <row r="48" spans="1:28" ht="18.75" x14ac:dyDescent="0.2">
      <c r="H48" s="18"/>
      <c r="V48" s="18"/>
      <c r="X48" s="9"/>
    </row>
    <row r="49" spans="8:24" ht="18.75" x14ac:dyDescent="0.2">
      <c r="H49" s="18"/>
      <c r="X49" s="9"/>
    </row>
    <row r="50" spans="8:24" ht="18.75" x14ac:dyDescent="0.2">
      <c r="H50" s="18"/>
      <c r="X50" s="9"/>
    </row>
  </sheetData>
  <mergeCells count="8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view="pageBreakPreview" zoomScale="115" zoomScaleNormal="100" zoomScaleSheetLayoutView="115" workbookViewId="0">
      <selection activeCell="D10" sqref="D1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 x14ac:dyDescent="0.2">
      <c r="A2" s="32" t="s">
        <v>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 x14ac:dyDescent="0.2"/>
    <row r="5" spans="1:13" ht="14.45" customHeight="1" x14ac:dyDescent="0.2">
      <c r="A5" s="33" t="s">
        <v>135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4.45" customHeight="1" x14ac:dyDescent="0.2">
      <c r="A6" s="28" t="s">
        <v>88</v>
      </c>
      <c r="C6" s="28" t="s">
        <v>100</v>
      </c>
      <c r="D6" s="28"/>
      <c r="E6" s="28"/>
      <c r="F6" s="28"/>
      <c r="G6" s="28"/>
      <c r="I6" s="28" t="s">
        <v>101</v>
      </c>
      <c r="J6" s="28"/>
      <c r="K6" s="28"/>
      <c r="L6" s="28"/>
      <c r="M6" s="28"/>
    </row>
    <row r="7" spans="1:13" ht="29.1" customHeight="1" x14ac:dyDescent="0.2">
      <c r="A7" s="28"/>
      <c r="C7" s="17" t="s">
        <v>133</v>
      </c>
      <c r="D7" s="3"/>
      <c r="E7" s="17" t="s">
        <v>120</v>
      </c>
      <c r="F7" s="3"/>
      <c r="G7" s="17" t="s">
        <v>134</v>
      </c>
      <c r="I7" s="17" t="s">
        <v>133</v>
      </c>
      <c r="J7" s="3"/>
      <c r="K7" s="17" t="s">
        <v>120</v>
      </c>
      <c r="L7" s="3"/>
      <c r="M7" s="17" t="s">
        <v>134</v>
      </c>
    </row>
    <row r="8" spans="1:13" ht="21.75" customHeight="1" x14ac:dyDescent="0.2">
      <c r="A8" s="5" t="s">
        <v>143</v>
      </c>
      <c r="C8" s="9">
        <v>1532982</v>
      </c>
      <c r="E8" s="9"/>
      <c r="G8" s="9">
        <v>1532982</v>
      </c>
      <c r="I8" s="9">
        <v>24527214</v>
      </c>
      <c r="K8" s="9"/>
      <c r="M8" s="9">
        <v>24527214</v>
      </c>
    </row>
    <row r="9" spans="1:13" ht="21.75" customHeight="1" x14ac:dyDescent="0.2">
      <c r="A9" s="8" t="s">
        <v>144</v>
      </c>
      <c r="C9" s="9">
        <v>9217759</v>
      </c>
      <c r="E9" s="9">
        <v>0</v>
      </c>
      <c r="G9" s="9">
        <v>9217759</v>
      </c>
      <c r="I9" s="9">
        <v>52386389</v>
      </c>
      <c r="K9" s="9">
        <v>0</v>
      </c>
      <c r="M9" s="9">
        <v>52386389</v>
      </c>
    </row>
    <row r="10" spans="1:13" ht="21.75" customHeight="1" x14ac:dyDescent="0.2">
      <c r="A10" s="14" t="s">
        <v>55</v>
      </c>
      <c r="C10" s="15">
        <f>SUM(C8:C9)</f>
        <v>10750741</v>
      </c>
      <c r="E10" s="15">
        <v>0</v>
      </c>
      <c r="G10" s="15">
        <v>10750741</v>
      </c>
      <c r="I10" s="15">
        <v>76913603</v>
      </c>
      <c r="K10" s="15">
        <v>0</v>
      </c>
      <c r="M10" s="15">
        <v>76913603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27"/>
  <sheetViews>
    <sheetView rightToLeft="1" view="pageBreakPreview" zoomScaleNormal="100" zoomScaleSheetLayoutView="100" workbookViewId="0">
      <selection activeCell="E24" sqref="E24:E25"/>
    </sheetView>
  </sheetViews>
  <sheetFormatPr defaultRowHeight="12.75" x14ac:dyDescent="0.2"/>
  <cols>
    <col min="1" max="1" width="23.140625" bestFit="1" customWidth="1"/>
    <col min="2" max="2" width="1.28515625" customWidth="1"/>
    <col min="3" max="3" width="10.71093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22" customWidth="1"/>
    <col min="18" max="18" width="15.7109375" bestFit="1" customWidth="1"/>
    <col min="19" max="19" width="14.85546875" bestFit="1" customWidth="1"/>
    <col min="20" max="20" width="13.85546875" bestFit="1" customWidth="1"/>
  </cols>
  <sheetData>
    <row r="1" spans="1:20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20" ht="25.5" x14ac:dyDescent="0.2">
      <c r="A2" s="32" t="s">
        <v>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0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5" spans="1:20" ht="24" x14ac:dyDescent="0.2">
      <c r="A5" s="33" t="s">
        <v>136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20" ht="21" x14ac:dyDescent="0.2">
      <c r="A6" s="28" t="s">
        <v>88</v>
      </c>
      <c r="C6" s="28" t="s">
        <v>100</v>
      </c>
      <c r="D6" s="28"/>
      <c r="E6" s="28"/>
      <c r="F6" s="28"/>
      <c r="G6" s="28"/>
      <c r="H6" s="28"/>
      <c r="I6" s="28"/>
      <c r="K6" s="28" t="s">
        <v>101</v>
      </c>
      <c r="L6" s="28"/>
      <c r="M6" s="28"/>
      <c r="N6" s="28"/>
      <c r="O6" s="28"/>
      <c r="P6" s="28"/>
      <c r="Q6" s="28"/>
    </row>
    <row r="7" spans="1:20" ht="21" x14ac:dyDescent="0.2">
      <c r="A7" s="28"/>
      <c r="C7" s="17" t="s">
        <v>13</v>
      </c>
      <c r="D7" s="3"/>
      <c r="E7" s="17" t="s">
        <v>137</v>
      </c>
      <c r="F7" s="3"/>
      <c r="G7" s="17" t="s">
        <v>138</v>
      </c>
      <c r="H7" s="3"/>
      <c r="I7" s="17" t="s">
        <v>139</v>
      </c>
      <c r="K7" s="17" t="s">
        <v>13</v>
      </c>
      <c r="L7" s="3"/>
      <c r="M7" s="17" t="s">
        <v>137</v>
      </c>
      <c r="N7" s="3"/>
      <c r="O7" s="17" t="s">
        <v>138</v>
      </c>
      <c r="P7" s="3"/>
      <c r="Q7" s="17" t="s">
        <v>139</v>
      </c>
    </row>
    <row r="8" spans="1:20" ht="18.75" x14ac:dyDescent="0.2">
      <c r="A8" s="5" t="s">
        <v>32</v>
      </c>
      <c r="C8" s="6">
        <v>1499605</v>
      </c>
      <c r="E8" s="6">
        <v>6219894624</v>
      </c>
      <c r="G8" s="6">
        <v>6398456129</v>
      </c>
      <c r="I8" s="6">
        <f>E8-G8</f>
        <v>-178561505</v>
      </c>
      <c r="K8" s="6">
        <v>5620568</v>
      </c>
      <c r="M8" s="6">
        <v>23696627535</v>
      </c>
      <c r="O8" s="6">
        <v>29168342878</v>
      </c>
      <c r="Q8" s="6">
        <v>-5471715343</v>
      </c>
      <c r="R8" s="9"/>
      <c r="S8" s="18"/>
      <c r="T8" s="18"/>
    </row>
    <row r="9" spans="1:20" ht="18.75" x14ac:dyDescent="0.2">
      <c r="A9" s="8" t="s">
        <v>31</v>
      </c>
      <c r="C9" s="9">
        <v>3000000</v>
      </c>
      <c r="E9" s="9">
        <v>32360279393</v>
      </c>
      <c r="G9" s="9">
        <v>26215356871</v>
      </c>
      <c r="I9" s="9">
        <f>E9-G9</f>
        <v>6144922522</v>
      </c>
      <c r="K9" s="9">
        <v>3000000</v>
      </c>
      <c r="M9" s="9">
        <v>32360279393</v>
      </c>
      <c r="O9" s="9">
        <v>26215356871</v>
      </c>
      <c r="Q9" s="9">
        <v>6144922522</v>
      </c>
      <c r="R9" s="9"/>
    </row>
    <row r="10" spans="1:20" ht="18.75" x14ac:dyDescent="0.2">
      <c r="A10" s="8" t="s">
        <v>38</v>
      </c>
      <c r="C10" s="9">
        <v>4348962</v>
      </c>
      <c r="E10" s="9">
        <v>34548311884</v>
      </c>
      <c r="G10" s="9">
        <v>22353484654</v>
      </c>
      <c r="I10" s="9">
        <f t="shared" ref="I10:I20" si="0">E10-G10</f>
        <v>12194827230</v>
      </c>
      <c r="K10" s="9">
        <v>4348962</v>
      </c>
      <c r="M10" s="9">
        <v>34548311884</v>
      </c>
      <c r="O10" s="9">
        <v>22353484654</v>
      </c>
      <c r="Q10" s="9">
        <v>12194827230</v>
      </c>
      <c r="R10" s="9"/>
    </row>
    <row r="11" spans="1:20" ht="18.75" x14ac:dyDescent="0.2">
      <c r="A11" s="8" t="s">
        <v>26</v>
      </c>
      <c r="C11" s="9">
        <v>1100000</v>
      </c>
      <c r="E11" s="9">
        <v>28488071788</v>
      </c>
      <c r="G11" s="9">
        <v>20206320398</v>
      </c>
      <c r="I11" s="9">
        <f t="shared" si="0"/>
        <v>8281751390</v>
      </c>
      <c r="K11" s="9">
        <v>1100000</v>
      </c>
      <c r="M11" s="9">
        <v>28488071788</v>
      </c>
      <c r="O11" s="9">
        <v>20206320398</v>
      </c>
      <c r="Q11" s="9">
        <v>8281751390</v>
      </c>
      <c r="R11" s="9"/>
    </row>
    <row r="12" spans="1:20" ht="18.75" x14ac:dyDescent="0.2">
      <c r="A12" s="8" t="s">
        <v>39</v>
      </c>
      <c r="C12" s="9">
        <v>26816578</v>
      </c>
      <c r="E12" s="9">
        <v>124531458451</v>
      </c>
      <c r="G12" s="9">
        <v>108299793417</v>
      </c>
      <c r="I12" s="9">
        <f t="shared" si="0"/>
        <v>16231665034</v>
      </c>
      <c r="K12" s="9">
        <v>26816578</v>
      </c>
      <c r="M12" s="9">
        <v>124531458451</v>
      </c>
      <c r="O12" s="9">
        <v>97395087233</v>
      </c>
      <c r="Q12" s="9">
        <v>27136371218</v>
      </c>
      <c r="R12" s="9"/>
      <c r="S12" s="18"/>
      <c r="T12" s="18"/>
    </row>
    <row r="13" spans="1:20" ht="18.75" x14ac:dyDescent="0.2">
      <c r="A13" s="8" t="s">
        <v>52</v>
      </c>
      <c r="C13" s="9">
        <v>0</v>
      </c>
      <c r="E13" s="9">
        <v>0</v>
      </c>
      <c r="G13" s="9">
        <v>0</v>
      </c>
      <c r="I13" s="9">
        <f t="shared" si="0"/>
        <v>0</v>
      </c>
      <c r="K13" s="9">
        <v>219000</v>
      </c>
      <c r="M13" s="9">
        <v>6113412460</v>
      </c>
      <c r="O13" s="9">
        <v>6519213850</v>
      </c>
      <c r="Q13" s="9">
        <v>-405801390</v>
      </c>
      <c r="R13" s="9"/>
    </row>
    <row r="14" spans="1:20" ht="18.75" x14ac:dyDescent="0.2">
      <c r="A14" s="8" t="s">
        <v>46</v>
      </c>
      <c r="C14" s="9">
        <v>0</v>
      </c>
      <c r="E14" s="9">
        <v>0</v>
      </c>
      <c r="G14" s="9">
        <v>0</v>
      </c>
      <c r="I14" s="9">
        <f t="shared" si="0"/>
        <v>0</v>
      </c>
      <c r="K14" s="9">
        <v>12173563</v>
      </c>
      <c r="M14" s="9">
        <v>234765545943</v>
      </c>
      <c r="O14" s="9">
        <v>274807745298</v>
      </c>
      <c r="Q14" s="9">
        <v>-40042199355</v>
      </c>
    </row>
    <row r="15" spans="1:20" ht="18.75" x14ac:dyDescent="0.2">
      <c r="A15" s="8" t="s">
        <v>51</v>
      </c>
      <c r="C15" s="9">
        <v>0</v>
      </c>
      <c r="E15" s="9">
        <v>0</v>
      </c>
      <c r="G15" s="9">
        <v>0</v>
      </c>
      <c r="I15" s="9">
        <f t="shared" si="0"/>
        <v>0</v>
      </c>
      <c r="K15" s="9">
        <v>125000</v>
      </c>
      <c r="M15" s="9">
        <v>6242618743</v>
      </c>
      <c r="O15" s="9">
        <v>4657467316</v>
      </c>
      <c r="Q15" s="9">
        <v>1585151427</v>
      </c>
    </row>
    <row r="16" spans="1:20" ht="18.75" x14ac:dyDescent="0.2">
      <c r="A16" s="8" t="s">
        <v>106</v>
      </c>
      <c r="C16" s="9">
        <v>0</v>
      </c>
      <c r="E16" s="9">
        <v>0</v>
      </c>
      <c r="G16" s="9">
        <v>0</v>
      </c>
      <c r="I16" s="9">
        <f t="shared" si="0"/>
        <v>0</v>
      </c>
      <c r="K16" s="9">
        <v>750000</v>
      </c>
      <c r="M16" s="9">
        <v>10991870986</v>
      </c>
      <c r="O16" s="9">
        <v>11073733200</v>
      </c>
      <c r="Q16" s="9">
        <v>-81862214</v>
      </c>
    </row>
    <row r="17" spans="1:17" ht="18.75" x14ac:dyDescent="0.2">
      <c r="A17" s="8" t="s">
        <v>30</v>
      </c>
      <c r="C17" s="9">
        <v>0</v>
      </c>
      <c r="E17" s="9">
        <v>0</v>
      </c>
      <c r="G17" s="9">
        <v>0</v>
      </c>
      <c r="I17" s="9">
        <f t="shared" si="0"/>
        <v>0</v>
      </c>
      <c r="K17" s="9">
        <v>435000</v>
      </c>
      <c r="M17" s="9">
        <v>9672995382</v>
      </c>
      <c r="O17" s="9">
        <v>7649047255</v>
      </c>
      <c r="Q17" s="9">
        <v>2023948127</v>
      </c>
    </row>
    <row r="18" spans="1:17" ht="18.75" x14ac:dyDescent="0.2">
      <c r="A18" s="8" t="s">
        <v>107</v>
      </c>
      <c r="C18" s="9">
        <v>0</v>
      </c>
      <c r="E18" s="9">
        <v>0</v>
      </c>
      <c r="G18" s="9">
        <v>0</v>
      </c>
      <c r="I18" s="9">
        <f t="shared" si="0"/>
        <v>0</v>
      </c>
      <c r="K18" s="9">
        <v>800000</v>
      </c>
      <c r="M18" s="9">
        <v>4953411862</v>
      </c>
      <c r="O18" s="9">
        <v>3752368232</v>
      </c>
      <c r="Q18" s="9">
        <v>1201043630</v>
      </c>
    </row>
    <row r="19" spans="1:17" ht="18.75" x14ac:dyDescent="0.2">
      <c r="A19" s="8" t="s">
        <v>108</v>
      </c>
      <c r="C19" s="9">
        <v>0</v>
      </c>
      <c r="E19" s="9">
        <v>0</v>
      </c>
      <c r="G19" s="9">
        <v>0</v>
      </c>
      <c r="I19" s="9">
        <f t="shared" si="0"/>
        <v>0</v>
      </c>
      <c r="K19" s="9">
        <v>3370132</v>
      </c>
      <c r="M19" s="9">
        <v>17737004716</v>
      </c>
      <c r="O19" s="9">
        <v>13978258076</v>
      </c>
      <c r="Q19" s="9">
        <v>3758746640</v>
      </c>
    </row>
    <row r="20" spans="1:17" ht="18.75" x14ac:dyDescent="0.2">
      <c r="A20" s="11" t="s">
        <v>50</v>
      </c>
      <c r="C20" s="9">
        <v>0</v>
      </c>
      <c r="E20" s="13">
        <v>0</v>
      </c>
      <c r="G20" s="13">
        <v>0</v>
      </c>
      <c r="I20" s="9">
        <f t="shared" si="0"/>
        <v>0</v>
      </c>
      <c r="K20" s="9">
        <v>1768211</v>
      </c>
      <c r="M20" s="13">
        <v>13574330135</v>
      </c>
      <c r="O20" s="13">
        <v>13913523786</v>
      </c>
      <c r="Q20" s="13">
        <v>-339193651</v>
      </c>
    </row>
    <row r="21" spans="1:17" ht="21.75" thickBot="1" x14ac:dyDescent="0.25">
      <c r="A21" s="14" t="s">
        <v>55</v>
      </c>
      <c r="C21" s="9"/>
      <c r="E21" s="15">
        <f>SUM(E8:E20)</f>
        <v>226148016140</v>
      </c>
      <c r="G21" s="15">
        <f>SUM(G8:G20)</f>
        <v>183473411469</v>
      </c>
      <c r="I21" s="15">
        <f>SUM(I8:I20)</f>
        <v>42674604671</v>
      </c>
      <c r="K21" s="9"/>
      <c r="M21" s="15">
        <v>547675939278</v>
      </c>
      <c r="O21" s="15">
        <v>531689949047</v>
      </c>
      <c r="Q21" s="15">
        <v>15985990231</v>
      </c>
    </row>
    <row r="22" spans="1:17" ht="13.5" thickTop="1" x14ac:dyDescent="0.2">
      <c r="I22" s="18"/>
    </row>
    <row r="23" spans="1:17" x14ac:dyDescent="0.2">
      <c r="I23" s="18"/>
    </row>
    <row r="24" spans="1:17" x14ac:dyDescent="0.2">
      <c r="E24" s="18"/>
      <c r="I24" s="18"/>
    </row>
    <row r="25" spans="1:17" x14ac:dyDescent="0.2">
      <c r="I25" s="18"/>
      <c r="M25" s="18"/>
    </row>
    <row r="26" spans="1:17" x14ac:dyDescent="0.2">
      <c r="I26" s="18"/>
    </row>
    <row r="27" spans="1:17" x14ac:dyDescent="0.2">
      <c r="I27" s="1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55"/>
  <sheetViews>
    <sheetView rightToLeft="1" view="pageBreakPreview" topLeftCell="A45" zoomScaleNormal="100" zoomScaleSheetLayoutView="100" workbookViewId="0">
      <selection activeCell="M45" sqref="M45:Q55"/>
    </sheetView>
  </sheetViews>
  <sheetFormatPr defaultRowHeight="12.75" x14ac:dyDescent="0.2"/>
  <cols>
    <col min="1" max="1" width="25.42578125" bestFit="1" customWidth="1"/>
    <col min="2" max="2" width="1.28515625" customWidth="1"/>
    <col min="3" max="3" width="13.42578125" bestFit="1" customWidth="1"/>
    <col min="4" max="4" width="1.28515625" customWidth="1"/>
    <col min="5" max="5" width="19.42578125" bestFit="1" customWidth="1"/>
    <col min="6" max="6" width="1.28515625" customWidth="1"/>
    <col min="7" max="7" width="19.140625" bestFit="1" customWidth="1"/>
    <col min="8" max="8" width="1.28515625" customWidth="1"/>
    <col min="9" max="9" width="2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27.7109375" bestFit="1" customWidth="1"/>
  </cols>
  <sheetData>
    <row r="1" spans="1:17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5.5" x14ac:dyDescent="0.2">
      <c r="A2" s="32" t="s">
        <v>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5" spans="1:17" ht="24" x14ac:dyDescent="0.2">
      <c r="A5" s="33" t="s">
        <v>140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21" x14ac:dyDescent="0.2">
      <c r="A6" s="28" t="s">
        <v>88</v>
      </c>
      <c r="C6" s="28" t="s">
        <v>100</v>
      </c>
      <c r="D6" s="28"/>
      <c r="E6" s="28"/>
      <c r="F6" s="28"/>
      <c r="G6" s="28"/>
      <c r="H6" s="28"/>
      <c r="I6" s="28"/>
      <c r="K6" s="28" t="s">
        <v>101</v>
      </c>
      <c r="L6" s="28"/>
      <c r="M6" s="28"/>
      <c r="N6" s="28"/>
      <c r="O6" s="28"/>
      <c r="P6" s="28"/>
      <c r="Q6" s="28"/>
    </row>
    <row r="7" spans="1:17" ht="21" x14ac:dyDescent="0.2">
      <c r="A7" s="28"/>
      <c r="C7" s="17" t="s">
        <v>13</v>
      </c>
      <c r="D7" s="3"/>
      <c r="E7" s="17" t="s">
        <v>15</v>
      </c>
      <c r="F7" s="3"/>
      <c r="G7" s="17" t="s">
        <v>138</v>
      </c>
      <c r="H7" s="3"/>
      <c r="I7" s="17" t="s">
        <v>141</v>
      </c>
      <c r="K7" s="17" t="s">
        <v>13</v>
      </c>
      <c r="L7" s="3"/>
      <c r="M7" s="17" t="s">
        <v>15</v>
      </c>
      <c r="N7" s="3"/>
      <c r="O7" s="17" t="s">
        <v>138</v>
      </c>
      <c r="P7" s="3"/>
      <c r="Q7" s="17" t="s">
        <v>141</v>
      </c>
    </row>
    <row r="8" spans="1:17" ht="18.75" x14ac:dyDescent="0.2">
      <c r="A8" s="5" t="s">
        <v>47</v>
      </c>
      <c r="C8" s="6">
        <v>5471764</v>
      </c>
      <c r="E8" s="6">
        <v>226680258283</v>
      </c>
      <c r="G8" s="6">
        <v>194320633388</v>
      </c>
      <c r="I8" s="6">
        <v>32359624895</v>
      </c>
      <c r="K8" s="6">
        <v>5471764</v>
      </c>
      <c r="M8" s="6">
        <v>226680258283</v>
      </c>
      <c r="O8" s="6">
        <v>168150601174</v>
      </c>
      <c r="Q8" s="6">
        <v>58529657109</v>
      </c>
    </row>
    <row r="9" spans="1:17" ht="18.75" x14ac:dyDescent="0.2">
      <c r="A9" s="8" t="s">
        <v>25</v>
      </c>
      <c r="C9" s="9">
        <v>4759003</v>
      </c>
      <c r="E9" s="9">
        <v>35038842028</v>
      </c>
      <c r="G9" s="9">
        <v>35038842028</v>
      </c>
      <c r="I9" s="9">
        <v>0</v>
      </c>
      <c r="K9" s="9">
        <v>4759003</v>
      </c>
      <c r="M9" s="9">
        <v>35038842028</v>
      </c>
      <c r="O9" s="9">
        <v>36549951118</v>
      </c>
      <c r="Q9" s="9">
        <v>-1511109089</v>
      </c>
    </row>
    <row r="10" spans="1:17" ht="18.75" x14ac:dyDescent="0.2">
      <c r="A10" s="8" t="s">
        <v>33</v>
      </c>
      <c r="C10" s="9">
        <v>9447273</v>
      </c>
      <c r="E10" s="9">
        <v>171079981829</v>
      </c>
      <c r="G10" s="9">
        <v>137895152477</v>
      </c>
      <c r="I10" s="9">
        <v>33184829352</v>
      </c>
      <c r="K10" s="9">
        <v>9447273</v>
      </c>
      <c r="M10" s="9">
        <v>171079981829</v>
      </c>
      <c r="O10" s="9">
        <v>163270357555</v>
      </c>
      <c r="Q10" s="9">
        <v>7809624274</v>
      </c>
    </row>
    <row r="11" spans="1:17" ht="18.75" x14ac:dyDescent="0.2">
      <c r="A11" s="8" t="s">
        <v>46</v>
      </c>
      <c r="C11" s="9">
        <v>24859229</v>
      </c>
      <c r="E11" s="9">
        <v>473114348125</v>
      </c>
      <c r="G11" s="9">
        <v>368180644427</v>
      </c>
      <c r="I11" s="9">
        <v>104933703698</v>
      </c>
      <c r="K11" s="9">
        <v>24859229</v>
      </c>
      <c r="M11" s="9">
        <v>473114348125</v>
      </c>
      <c r="O11" s="9">
        <v>409190668679</v>
      </c>
      <c r="Q11" s="9">
        <v>63923679446</v>
      </c>
    </row>
    <row r="12" spans="1:17" ht="18.75" x14ac:dyDescent="0.2">
      <c r="A12" s="8" t="s">
        <v>43</v>
      </c>
      <c r="C12" s="9">
        <v>43274421</v>
      </c>
      <c r="E12" s="9">
        <v>104773379730</v>
      </c>
      <c r="G12" s="9">
        <v>73212546082</v>
      </c>
      <c r="I12" s="9">
        <v>31560833648</v>
      </c>
      <c r="K12" s="9">
        <v>43274421</v>
      </c>
      <c r="M12" s="9">
        <v>104773379730</v>
      </c>
      <c r="O12" s="9">
        <v>86223338729</v>
      </c>
      <c r="Q12" s="9">
        <v>18550041001</v>
      </c>
    </row>
    <row r="13" spans="1:17" ht="18.75" x14ac:dyDescent="0.2">
      <c r="A13" s="8" t="s">
        <v>34</v>
      </c>
      <c r="C13" s="9">
        <v>7900206</v>
      </c>
      <c r="E13" s="9">
        <v>150903395096</v>
      </c>
      <c r="G13" s="9">
        <v>109120792714</v>
      </c>
      <c r="I13" s="9">
        <v>41782602382</v>
      </c>
      <c r="K13" s="9">
        <v>7900206</v>
      </c>
      <c r="M13" s="9">
        <v>150903395096</v>
      </c>
      <c r="O13" s="9">
        <v>121428238444</v>
      </c>
      <c r="Q13" s="9">
        <v>29475156652</v>
      </c>
    </row>
    <row r="14" spans="1:17" ht="18.75" x14ac:dyDescent="0.2">
      <c r="A14" s="8" t="s">
        <v>19</v>
      </c>
      <c r="C14" s="9">
        <v>55583065</v>
      </c>
      <c r="E14" s="9">
        <v>187521586885</v>
      </c>
      <c r="G14" s="9">
        <v>169494156084</v>
      </c>
      <c r="I14" s="9">
        <v>18027430801</v>
      </c>
      <c r="K14" s="9">
        <v>55583065</v>
      </c>
      <c r="M14" s="9">
        <v>187521586885</v>
      </c>
      <c r="O14" s="9">
        <v>169967262205</v>
      </c>
      <c r="Q14" s="9">
        <v>17554324680</v>
      </c>
    </row>
    <row r="15" spans="1:17" ht="18.75" x14ac:dyDescent="0.2">
      <c r="A15" s="8" t="s">
        <v>27</v>
      </c>
      <c r="C15" s="9">
        <v>13196288</v>
      </c>
      <c r="E15" s="9">
        <v>224305028284</v>
      </c>
      <c r="G15" s="9">
        <v>161583423760</v>
      </c>
      <c r="I15" s="9">
        <v>62721604524</v>
      </c>
      <c r="K15" s="9">
        <v>13196288</v>
      </c>
      <c r="M15" s="9">
        <v>224305028284</v>
      </c>
      <c r="O15" s="9">
        <v>148881971488</v>
      </c>
      <c r="Q15" s="9">
        <v>75423056796</v>
      </c>
    </row>
    <row r="16" spans="1:17" ht="18.75" x14ac:dyDescent="0.2">
      <c r="A16" s="8" t="s">
        <v>26</v>
      </c>
      <c r="C16" s="9">
        <v>3784334</v>
      </c>
      <c r="E16" s="9">
        <v>103302281010</v>
      </c>
      <c r="G16" s="9">
        <v>88211631658</v>
      </c>
      <c r="I16" s="9">
        <v>15090649352</v>
      </c>
      <c r="K16" s="9">
        <v>3784334</v>
      </c>
      <c r="M16" s="9">
        <v>103302281010</v>
      </c>
      <c r="O16" s="9">
        <v>69515877572</v>
      </c>
      <c r="Q16" s="9">
        <v>33786403438</v>
      </c>
    </row>
    <row r="17" spans="1:17" ht="18.75" x14ac:dyDescent="0.2">
      <c r="A17" s="8" t="s">
        <v>37</v>
      </c>
      <c r="C17" s="9">
        <v>711458</v>
      </c>
      <c r="E17" s="9">
        <v>137238318725</v>
      </c>
      <c r="G17" s="9">
        <v>133496739048</v>
      </c>
      <c r="I17" s="9">
        <v>3741579677</v>
      </c>
      <c r="K17" s="9">
        <v>711458</v>
      </c>
      <c r="M17" s="9">
        <v>137238318725</v>
      </c>
      <c r="O17" s="9">
        <v>119081067915</v>
      </c>
      <c r="Q17" s="9">
        <v>18157250810</v>
      </c>
    </row>
    <row r="18" spans="1:17" ht="18.75" x14ac:dyDescent="0.2">
      <c r="A18" s="8" t="s">
        <v>48</v>
      </c>
      <c r="C18" s="9">
        <v>7196401</v>
      </c>
      <c r="E18" s="9">
        <v>167736753548</v>
      </c>
      <c r="G18" s="9">
        <v>135246237215</v>
      </c>
      <c r="I18" s="9">
        <v>32490516333</v>
      </c>
      <c r="K18" s="9">
        <v>7196401</v>
      </c>
      <c r="M18" s="9">
        <v>167736753548</v>
      </c>
      <c r="O18" s="9">
        <v>140530409102</v>
      </c>
      <c r="Q18" s="9">
        <v>27206344446</v>
      </c>
    </row>
    <row r="19" spans="1:17" ht="18.75" x14ac:dyDescent="0.2">
      <c r="A19" s="8" t="s">
        <v>42</v>
      </c>
      <c r="C19" s="9">
        <v>5932246</v>
      </c>
      <c r="E19" s="9">
        <v>149514299355</v>
      </c>
      <c r="G19" s="9">
        <v>106720245957</v>
      </c>
      <c r="I19" s="9">
        <v>42794053398</v>
      </c>
      <c r="K19" s="9">
        <v>5932246</v>
      </c>
      <c r="M19" s="9">
        <v>149514299355</v>
      </c>
      <c r="O19" s="9">
        <v>117551203076</v>
      </c>
      <c r="Q19" s="9">
        <v>31963096279</v>
      </c>
    </row>
    <row r="20" spans="1:17" ht="18.75" x14ac:dyDescent="0.2">
      <c r="A20" s="8" t="s">
        <v>41</v>
      </c>
      <c r="C20" s="9">
        <v>101424578</v>
      </c>
      <c r="E20" s="9">
        <v>254922553708</v>
      </c>
      <c r="G20" s="9">
        <v>131034016947</v>
      </c>
      <c r="I20" s="9">
        <v>123888536761</v>
      </c>
      <c r="K20" s="9">
        <v>101424578</v>
      </c>
      <c r="M20" s="9">
        <v>254922553708</v>
      </c>
      <c r="O20" s="9">
        <v>131034016947</v>
      </c>
      <c r="Q20" s="9">
        <v>123888536761</v>
      </c>
    </row>
    <row r="21" spans="1:17" ht="18.75" x14ac:dyDescent="0.2">
      <c r="A21" s="8" t="s">
        <v>36</v>
      </c>
      <c r="C21" s="9">
        <v>1260362</v>
      </c>
      <c r="E21" s="9">
        <v>201474785620</v>
      </c>
      <c r="G21" s="9">
        <v>205476767705</v>
      </c>
      <c r="I21" s="9">
        <v>-4001982084</v>
      </c>
      <c r="K21" s="9">
        <v>1260362</v>
      </c>
      <c r="M21" s="9">
        <v>201474785620</v>
      </c>
      <c r="O21" s="9">
        <v>228950893876</v>
      </c>
      <c r="Q21" s="9">
        <v>-27476108255</v>
      </c>
    </row>
    <row r="22" spans="1:17" ht="18.75" x14ac:dyDescent="0.2">
      <c r="A22" s="8" t="s">
        <v>20</v>
      </c>
      <c r="C22" s="9">
        <v>37553788</v>
      </c>
      <c r="E22" s="9">
        <v>427784948071</v>
      </c>
      <c r="G22" s="9">
        <v>341333634523</v>
      </c>
      <c r="I22" s="9">
        <v>86451313548</v>
      </c>
      <c r="K22" s="9">
        <v>37553788</v>
      </c>
      <c r="M22" s="9">
        <v>427784948071</v>
      </c>
      <c r="O22" s="9">
        <v>331645125246</v>
      </c>
      <c r="Q22" s="9">
        <v>96139822825</v>
      </c>
    </row>
    <row r="23" spans="1:17" ht="18.75" x14ac:dyDescent="0.2">
      <c r="A23" s="8" t="s">
        <v>45</v>
      </c>
      <c r="C23" s="9">
        <v>3522150</v>
      </c>
      <c r="E23" s="9">
        <v>120260327287</v>
      </c>
      <c r="G23" s="9">
        <v>101457637347</v>
      </c>
      <c r="I23" s="9">
        <v>18802689940</v>
      </c>
      <c r="K23" s="9">
        <v>3522150</v>
      </c>
      <c r="M23" s="9">
        <v>120260327287</v>
      </c>
      <c r="O23" s="9">
        <v>96774439482</v>
      </c>
      <c r="Q23" s="9">
        <v>23485887805</v>
      </c>
    </row>
    <row r="24" spans="1:17" ht="18.75" x14ac:dyDescent="0.2">
      <c r="A24" s="8" t="s">
        <v>49</v>
      </c>
      <c r="C24" s="9">
        <v>9835845</v>
      </c>
      <c r="E24" s="9">
        <v>61291631405</v>
      </c>
      <c r="G24" s="9">
        <v>44699947745</v>
      </c>
      <c r="I24" s="9">
        <v>16591683660</v>
      </c>
      <c r="K24" s="9">
        <v>9835845</v>
      </c>
      <c r="M24" s="9">
        <v>61291631405</v>
      </c>
      <c r="O24" s="9">
        <v>54069369106</v>
      </c>
      <c r="Q24" s="9">
        <v>7222262299</v>
      </c>
    </row>
    <row r="25" spans="1:17" ht="18.75" x14ac:dyDescent="0.2">
      <c r="A25" s="8" t="s">
        <v>31</v>
      </c>
      <c r="C25" s="9">
        <v>9655805</v>
      </c>
      <c r="E25" s="9">
        <v>106446750119</v>
      </c>
      <c r="G25" s="9">
        <v>93713310370</v>
      </c>
      <c r="I25" s="9">
        <v>12733439749</v>
      </c>
      <c r="K25" s="9">
        <v>9655805</v>
      </c>
      <c r="M25" s="9">
        <v>106446750119</v>
      </c>
      <c r="O25" s="9">
        <v>84376791254</v>
      </c>
      <c r="Q25" s="9">
        <v>22069958865</v>
      </c>
    </row>
    <row r="26" spans="1:17" ht="18.75" x14ac:dyDescent="0.2">
      <c r="A26" s="8" t="s">
        <v>28</v>
      </c>
      <c r="C26" s="9">
        <v>6323510</v>
      </c>
      <c r="E26" s="9">
        <v>91295855845</v>
      </c>
      <c r="G26" s="9">
        <v>63373755603</v>
      </c>
      <c r="I26" s="9">
        <v>27922100242</v>
      </c>
      <c r="K26" s="9">
        <v>6323510</v>
      </c>
      <c r="M26" s="9">
        <v>91295855845</v>
      </c>
      <c r="O26" s="9">
        <v>68220170857</v>
      </c>
      <c r="Q26" s="9">
        <v>23075684988</v>
      </c>
    </row>
    <row r="27" spans="1:17" ht="18.75" x14ac:dyDescent="0.2">
      <c r="A27" s="8" t="s">
        <v>24</v>
      </c>
      <c r="C27" s="9">
        <v>28254437</v>
      </c>
      <c r="E27" s="9">
        <v>273912015073</v>
      </c>
      <c r="G27" s="9">
        <v>206625542588</v>
      </c>
      <c r="I27" s="9">
        <v>67286472485</v>
      </c>
      <c r="K27" s="9">
        <v>28254437</v>
      </c>
      <c r="M27" s="9">
        <v>273912015073</v>
      </c>
      <c r="O27" s="9">
        <v>263819044200</v>
      </c>
      <c r="Q27" s="9">
        <v>10092970873</v>
      </c>
    </row>
    <row r="28" spans="1:17" ht="18.75" x14ac:dyDescent="0.2">
      <c r="A28" s="8" t="s">
        <v>21</v>
      </c>
      <c r="C28" s="9">
        <v>18358980</v>
      </c>
      <c r="E28" s="9">
        <v>221883852730</v>
      </c>
      <c r="G28" s="9">
        <v>201845081137</v>
      </c>
      <c r="I28" s="9">
        <v>20038771593</v>
      </c>
      <c r="K28" s="9">
        <v>18358980</v>
      </c>
      <c r="M28" s="9">
        <v>221883852730</v>
      </c>
      <c r="O28" s="9">
        <v>211682296283</v>
      </c>
      <c r="Q28" s="9">
        <v>10201556447</v>
      </c>
    </row>
    <row r="29" spans="1:17" ht="18.75" x14ac:dyDescent="0.2">
      <c r="A29" s="8" t="s">
        <v>22</v>
      </c>
      <c r="C29" s="9">
        <v>18435559</v>
      </c>
      <c r="E29" s="9">
        <v>193723422045</v>
      </c>
      <c r="G29" s="9">
        <v>192653157351</v>
      </c>
      <c r="I29" s="9">
        <v>1070264694</v>
      </c>
      <c r="K29" s="9">
        <v>18435559</v>
      </c>
      <c r="M29" s="9">
        <v>193723422045</v>
      </c>
      <c r="O29" s="9">
        <v>236714894358</v>
      </c>
      <c r="Q29" s="9">
        <v>-42991472312</v>
      </c>
    </row>
    <row r="30" spans="1:17" ht="18.75" x14ac:dyDescent="0.2">
      <c r="A30" s="8" t="s">
        <v>38</v>
      </c>
      <c r="C30" s="9">
        <v>25206592</v>
      </c>
      <c r="E30" s="9">
        <v>199843842900</v>
      </c>
      <c r="G30" s="9">
        <v>205811272181</v>
      </c>
      <c r="I30" s="9">
        <v>-5967429280</v>
      </c>
      <c r="K30" s="9">
        <v>25206592</v>
      </c>
      <c r="M30" s="9">
        <v>199843842900</v>
      </c>
      <c r="O30" s="9">
        <v>129560839306</v>
      </c>
      <c r="Q30" s="9">
        <v>70283003594</v>
      </c>
    </row>
    <row r="31" spans="1:17" ht="18.75" x14ac:dyDescent="0.2">
      <c r="A31" s="8" t="s">
        <v>40</v>
      </c>
      <c r="C31" s="9">
        <v>3848189</v>
      </c>
      <c r="E31" s="9">
        <v>14639908541</v>
      </c>
      <c r="G31" s="9">
        <v>14639908541</v>
      </c>
      <c r="I31" s="9">
        <v>0</v>
      </c>
      <c r="K31" s="9">
        <v>3848189</v>
      </c>
      <c r="M31" s="9">
        <v>14639908541</v>
      </c>
      <c r="O31" s="9">
        <v>14639908541</v>
      </c>
      <c r="Q31" s="9">
        <v>0</v>
      </c>
    </row>
    <row r="32" spans="1:17" ht="18.75" x14ac:dyDescent="0.2">
      <c r="A32" s="8" t="s">
        <v>44</v>
      </c>
      <c r="C32" s="9">
        <v>3000000</v>
      </c>
      <c r="E32" s="9">
        <v>75238872750</v>
      </c>
      <c r="G32" s="9">
        <v>73295015820</v>
      </c>
      <c r="I32" s="9">
        <v>1943856929</v>
      </c>
      <c r="K32" s="9">
        <v>3000000</v>
      </c>
      <c r="M32" s="9">
        <v>75238872750</v>
      </c>
      <c r="O32" s="9">
        <v>71264831400</v>
      </c>
      <c r="Q32" s="9">
        <v>3974041349</v>
      </c>
    </row>
    <row r="33" spans="1:17" ht="18.75" x14ac:dyDescent="0.2">
      <c r="A33" s="8" t="s">
        <v>50</v>
      </c>
      <c r="C33" s="9">
        <v>10681789</v>
      </c>
      <c r="E33" s="9">
        <v>83627836103</v>
      </c>
      <c r="G33" s="9">
        <v>75148461086</v>
      </c>
      <c r="I33" s="9">
        <v>8479375017</v>
      </c>
      <c r="K33" s="9">
        <v>10681789</v>
      </c>
      <c r="M33" s="9">
        <v>83627836103</v>
      </c>
      <c r="O33" s="9">
        <v>84051804909</v>
      </c>
      <c r="Q33" s="9">
        <v>-423968805</v>
      </c>
    </row>
    <row r="34" spans="1:17" ht="18.75" x14ac:dyDescent="0.2">
      <c r="A34" s="8" t="s">
        <v>23</v>
      </c>
      <c r="C34" s="9">
        <v>3817274</v>
      </c>
      <c r="E34" s="9">
        <v>130147655977</v>
      </c>
      <c r="G34" s="9">
        <v>113893391169</v>
      </c>
      <c r="I34" s="9">
        <v>16254264808</v>
      </c>
      <c r="K34" s="9">
        <v>3817274</v>
      </c>
      <c r="M34" s="9">
        <v>130147655977</v>
      </c>
      <c r="O34" s="9">
        <v>143130210561</v>
      </c>
      <c r="Q34" s="9">
        <v>-12982554583</v>
      </c>
    </row>
    <row r="35" spans="1:17" ht="18.75" x14ac:dyDescent="0.2">
      <c r="A35" s="8" t="s">
        <v>54</v>
      </c>
      <c r="C35" s="9">
        <v>18941363</v>
      </c>
      <c r="E35" s="9">
        <v>54768473413</v>
      </c>
      <c r="G35" s="9">
        <v>49898630383</v>
      </c>
      <c r="I35" s="9">
        <v>4869843030</v>
      </c>
      <c r="K35" s="9">
        <v>18941363</v>
      </c>
      <c r="M35" s="9">
        <v>54768473413</v>
      </c>
      <c r="O35" s="9">
        <v>49898630383</v>
      </c>
      <c r="Q35" s="9">
        <v>4869843030</v>
      </c>
    </row>
    <row r="36" spans="1:17" ht="18.75" x14ac:dyDescent="0.2">
      <c r="A36" s="8" t="s">
        <v>35</v>
      </c>
      <c r="C36" s="9">
        <v>14154555</v>
      </c>
      <c r="E36" s="9">
        <v>94804696956</v>
      </c>
      <c r="G36" s="9">
        <v>71068409866</v>
      </c>
      <c r="I36" s="9">
        <v>23736287090</v>
      </c>
      <c r="K36" s="9">
        <v>14154555</v>
      </c>
      <c r="M36" s="9">
        <v>94804696956</v>
      </c>
      <c r="O36" s="9">
        <v>76538624460</v>
      </c>
      <c r="Q36" s="9">
        <v>18266072496</v>
      </c>
    </row>
    <row r="37" spans="1:17" ht="18.75" x14ac:dyDescent="0.2">
      <c r="A37" s="8" t="s">
        <v>51</v>
      </c>
      <c r="C37" s="9">
        <v>125000</v>
      </c>
      <c r="E37" s="9">
        <v>6062769700</v>
      </c>
      <c r="G37" s="9">
        <v>5404150487</v>
      </c>
      <c r="I37" s="9">
        <v>658619212</v>
      </c>
      <c r="K37" s="9">
        <v>125000</v>
      </c>
      <c r="M37" s="9">
        <v>6062769700</v>
      </c>
      <c r="O37" s="9">
        <v>4657467309</v>
      </c>
      <c r="Q37" s="9">
        <v>1405302391</v>
      </c>
    </row>
    <row r="38" spans="1:17" ht="18.75" x14ac:dyDescent="0.2">
      <c r="A38" s="8" t="s">
        <v>53</v>
      </c>
      <c r="C38" s="9">
        <v>10666000</v>
      </c>
      <c r="E38" s="9">
        <v>44133411089</v>
      </c>
      <c r="G38" s="9">
        <v>37215819143</v>
      </c>
      <c r="I38" s="9">
        <v>6917591946</v>
      </c>
      <c r="K38" s="9">
        <v>10666000</v>
      </c>
      <c r="M38" s="9">
        <v>44133411089</v>
      </c>
      <c r="O38" s="9">
        <v>37215819143</v>
      </c>
      <c r="Q38" s="9">
        <v>6917591946</v>
      </c>
    </row>
    <row r="39" spans="1:17" ht="18.75" x14ac:dyDescent="0.2">
      <c r="A39" s="8" t="s">
        <v>30</v>
      </c>
      <c r="C39" s="9">
        <v>435000</v>
      </c>
      <c r="E39" s="9">
        <v>11373646807</v>
      </c>
      <c r="G39" s="9">
        <v>8982375334</v>
      </c>
      <c r="I39" s="9">
        <v>2391271473</v>
      </c>
      <c r="K39" s="9">
        <v>435000</v>
      </c>
      <c r="M39" s="9">
        <v>11373646807</v>
      </c>
      <c r="O39" s="9">
        <v>7649047247</v>
      </c>
      <c r="Q39" s="9">
        <v>3724599560</v>
      </c>
    </row>
    <row r="40" spans="1:17" ht="18.75" x14ac:dyDescent="0.2">
      <c r="A40" s="8" t="s">
        <v>52</v>
      </c>
      <c r="C40" s="9">
        <v>219000</v>
      </c>
      <c r="E40" s="9">
        <v>5975946075</v>
      </c>
      <c r="G40" s="9">
        <v>5917273149</v>
      </c>
      <c r="I40" s="9">
        <v>58672926</v>
      </c>
      <c r="K40" s="9">
        <v>219000</v>
      </c>
      <c r="M40" s="9">
        <v>5975946075</v>
      </c>
      <c r="O40" s="9">
        <v>6519213950</v>
      </c>
      <c r="Q40" s="9">
        <v>-543267875</v>
      </c>
    </row>
    <row r="41" spans="1:17" ht="18.75" x14ac:dyDescent="0.2">
      <c r="A41" s="11" t="s">
        <v>29</v>
      </c>
      <c r="C41" s="9">
        <v>585000</v>
      </c>
      <c r="E41" s="13">
        <v>4050575135</v>
      </c>
      <c r="G41" s="13">
        <v>4050575135</v>
      </c>
      <c r="I41" s="13">
        <v>0</v>
      </c>
      <c r="K41" s="9">
        <v>585000</v>
      </c>
      <c r="M41" s="13">
        <v>4050575131</v>
      </c>
      <c r="O41" s="13">
        <v>4290893006</v>
      </c>
      <c r="Q41" s="13">
        <f>M41-O41</f>
        <v>-240317875</v>
      </c>
    </row>
    <row r="42" spans="1:17" ht="21.75" thickBot="1" x14ac:dyDescent="0.25">
      <c r="A42" s="14" t="s">
        <v>55</v>
      </c>
      <c r="C42" s="9"/>
      <c r="E42" s="15">
        <v>4808872250247</v>
      </c>
      <c r="G42" s="15">
        <v>3960059178448</v>
      </c>
      <c r="I42" s="15">
        <f>SUM(I8:I41)</f>
        <v>848813071799</v>
      </c>
      <c r="K42" s="9"/>
      <c r="M42" s="15">
        <v>4808872250247</v>
      </c>
      <c r="O42" s="15">
        <v>4087045278881</v>
      </c>
      <c r="Q42" s="15">
        <f>SUM(Q8:Q41)</f>
        <v>721826971366</v>
      </c>
    </row>
    <row r="43" spans="1:17" ht="13.5" thickTop="1" x14ac:dyDescent="0.2">
      <c r="I43" s="18"/>
      <c r="Q43" s="18"/>
    </row>
    <row r="44" spans="1:17" x14ac:dyDescent="0.2">
      <c r="I44" s="18"/>
      <c r="Q44" s="18"/>
    </row>
    <row r="45" spans="1:17" ht="18.75" x14ac:dyDescent="0.2">
      <c r="A45" s="8"/>
      <c r="C45" s="9"/>
      <c r="E45" s="9"/>
      <c r="G45" s="9"/>
      <c r="I45" s="9"/>
      <c r="K45" s="9"/>
      <c r="M45" s="9"/>
      <c r="O45" s="9"/>
      <c r="Q45" s="9"/>
    </row>
    <row r="46" spans="1:17" ht="18.75" x14ac:dyDescent="0.2">
      <c r="A46" s="8"/>
      <c r="C46" s="9"/>
      <c r="E46" s="9"/>
      <c r="G46" s="9"/>
      <c r="I46" s="9"/>
      <c r="K46" s="9"/>
      <c r="M46" s="9"/>
      <c r="O46" s="9"/>
      <c r="Q46" s="9"/>
    </row>
    <row r="47" spans="1:17" ht="18.75" x14ac:dyDescent="0.2">
      <c r="A47" s="8"/>
      <c r="C47" s="9"/>
      <c r="E47" s="9"/>
      <c r="G47" s="9"/>
      <c r="I47" s="9"/>
      <c r="K47" s="9"/>
      <c r="M47" s="9"/>
      <c r="O47" s="9"/>
      <c r="Q47" s="9"/>
    </row>
    <row r="48" spans="1:17" ht="18.75" x14ac:dyDescent="0.2">
      <c r="A48" s="8"/>
      <c r="C48" s="9"/>
      <c r="E48" s="9"/>
      <c r="G48" s="9"/>
      <c r="I48" s="9"/>
      <c r="K48" s="9"/>
      <c r="M48" s="9"/>
      <c r="O48" s="9"/>
      <c r="Q48" s="9"/>
    </row>
    <row r="49" spans="1:17" ht="18.75" x14ac:dyDescent="0.2">
      <c r="A49" s="8"/>
      <c r="C49" s="9"/>
      <c r="E49" s="9"/>
      <c r="G49" s="9"/>
      <c r="I49" s="9"/>
      <c r="K49" s="9"/>
      <c r="M49" s="9"/>
      <c r="O49" s="9"/>
      <c r="Q49" s="9"/>
    </row>
    <row r="50" spans="1:17" ht="18.75" x14ac:dyDescent="0.2">
      <c r="A50" s="8"/>
      <c r="C50" s="9"/>
      <c r="E50" s="9"/>
      <c r="G50" s="9"/>
      <c r="I50" s="9"/>
      <c r="K50" s="9"/>
      <c r="M50" s="9"/>
      <c r="O50" s="9"/>
      <c r="Q50" s="9"/>
    </row>
    <row r="51" spans="1:17" ht="18.75" x14ac:dyDescent="0.2">
      <c r="A51" s="8"/>
      <c r="C51" s="9"/>
      <c r="E51" s="9"/>
      <c r="G51" s="9"/>
      <c r="I51" s="9"/>
      <c r="K51" s="9"/>
      <c r="M51" s="9"/>
      <c r="O51" s="9"/>
      <c r="Q51" s="9"/>
    </row>
    <row r="52" spans="1:17" ht="18.75" x14ac:dyDescent="0.2">
      <c r="A52" s="8"/>
      <c r="C52" s="9"/>
      <c r="E52" s="9"/>
      <c r="G52" s="9"/>
      <c r="I52" s="9"/>
      <c r="K52" s="9"/>
      <c r="M52" s="9"/>
      <c r="O52" s="9"/>
      <c r="Q52" s="9"/>
    </row>
    <row r="53" spans="1:17" ht="18.75" x14ac:dyDescent="0.2">
      <c r="A53" s="8"/>
      <c r="C53" s="9"/>
      <c r="E53" s="9"/>
      <c r="G53" s="9"/>
      <c r="I53" s="9"/>
      <c r="K53" s="9"/>
      <c r="M53" s="9"/>
      <c r="O53" s="9"/>
      <c r="Q53" s="9"/>
    </row>
    <row r="54" spans="1:17" ht="18.75" x14ac:dyDescent="0.2">
      <c r="A54" s="8"/>
      <c r="C54" s="9"/>
      <c r="E54" s="9"/>
      <c r="G54" s="9"/>
      <c r="I54" s="9"/>
      <c r="K54" s="9"/>
      <c r="M54" s="9"/>
      <c r="O54" s="9"/>
      <c r="Q54" s="9"/>
    </row>
    <row r="55" spans="1:17" ht="18.75" x14ac:dyDescent="0.2">
      <c r="A55" s="8"/>
      <c r="C55" s="9"/>
      <c r="E55" s="9"/>
      <c r="G55" s="9"/>
      <c r="I55" s="9"/>
      <c r="K55" s="9"/>
      <c r="M55" s="9"/>
      <c r="O55" s="9"/>
      <c r="Q55" s="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  <rowBreaks count="1" manualBreakCount="1">
    <brk id="3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15"/>
  <sheetViews>
    <sheetView rightToLeft="1" view="pageBreakPreview" zoomScale="115" zoomScaleNormal="100" zoomScaleSheetLayoutView="115" workbookViewId="0">
      <selection activeCell="A9" sqref="A9:AV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</cols>
  <sheetData>
    <row r="1" spans="1:48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25.5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5" spans="1:48" ht="24" x14ac:dyDescent="0.2">
      <c r="A5" s="33" t="s">
        <v>56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</row>
    <row r="6" spans="1:48" ht="21" x14ac:dyDescent="0.2">
      <c r="I6" s="28" t="s">
        <v>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C6" s="28" t="s">
        <v>9</v>
      </c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8" ht="21" x14ac:dyDescent="0.2">
      <c r="A7" s="28" t="s">
        <v>57</v>
      </c>
      <c r="B7" s="28"/>
      <c r="C7" s="28"/>
      <c r="D7" s="28"/>
      <c r="E7" s="28"/>
      <c r="F7" s="28"/>
      <c r="G7" s="28"/>
      <c r="I7" s="28" t="s">
        <v>58</v>
      </c>
      <c r="J7" s="28"/>
      <c r="K7" s="28"/>
      <c r="M7" s="28" t="s">
        <v>59</v>
      </c>
      <c r="N7" s="28"/>
      <c r="O7" s="28"/>
      <c r="Q7" s="28" t="s">
        <v>60</v>
      </c>
      <c r="R7" s="28"/>
      <c r="S7" s="28"/>
      <c r="T7" s="28"/>
      <c r="U7" s="28"/>
      <c r="W7" s="28" t="s">
        <v>61</v>
      </c>
      <c r="X7" s="28"/>
      <c r="Y7" s="28"/>
      <c r="Z7" s="28"/>
      <c r="AA7" s="28"/>
      <c r="AC7" s="28" t="s">
        <v>58</v>
      </c>
      <c r="AD7" s="28"/>
      <c r="AE7" s="28"/>
      <c r="AF7" s="28"/>
      <c r="AG7" s="28"/>
      <c r="AI7" s="28" t="s">
        <v>59</v>
      </c>
      <c r="AJ7" s="28"/>
      <c r="AK7" s="28"/>
      <c r="AM7" s="28" t="s">
        <v>60</v>
      </c>
      <c r="AN7" s="28"/>
      <c r="AO7" s="28"/>
      <c r="AQ7" s="28" t="s">
        <v>61</v>
      </c>
      <c r="AR7" s="28"/>
      <c r="AS7" s="28"/>
    </row>
    <row r="8" spans="1:48" ht="18.75" x14ac:dyDescent="0.2">
      <c r="A8" s="29" t="s">
        <v>62</v>
      </c>
      <c r="B8" s="29"/>
      <c r="C8" s="29"/>
      <c r="D8" s="29"/>
      <c r="E8" s="29"/>
      <c r="F8" s="29"/>
      <c r="G8" s="29"/>
      <c r="I8" s="30">
        <v>3000000</v>
      </c>
      <c r="J8" s="30"/>
      <c r="K8" s="30"/>
      <c r="M8" s="30">
        <v>24622</v>
      </c>
      <c r="N8" s="30"/>
      <c r="O8" s="30"/>
      <c r="Q8" s="29" t="s">
        <v>63</v>
      </c>
      <c r="R8" s="29"/>
      <c r="S8" s="29"/>
      <c r="T8" s="29"/>
      <c r="U8" s="29"/>
      <c r="W8" s="35">
        <v>0.378147424074392</v>
      </c>
      <c r="X8" s="35"/>
      <c r="Y8" s="35"/>
      <c r="Z8" s="35"/>
      <c r="AA8" s="35"/>
      <c r="AC8" s="30">
        <v>3000000</v>
      </c>
      <c r="AD8" s="30"/>
      <c r="AE8" s="30"/>
      <c r="AF8" s="30"/>
      <c r="AG8" s="30"/>
      <c r="AI8" s="30">
        <v>25275</v>
      </c>
      <c r="AJ8" s="30"/>
      <c r="AK8" s="30"/>
      <c r="AM8" s="29" t="s">
        <v>63</v>
      </c>
      <c r="AN8" s="29"/>
      <c r="AO8" s="29"/>
      <c r="AQ8" s="35">
        <v>0.378147424074392</v>
      </c>
      <c r="AR8" s="35"/>
      <c r="AS8" s="35"/>
    </row>
    <row r="9" spans="1:48" ht="24" x14ac:dyDescent="0.2">
      <c r="A9" s="33" t="s">
        <v>64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</row>
    <row r="10" spans="1:48" ht="21" x14ac:dyDescent="0.2">
      <c r="C10" s="28" t="s">
        <v>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Y10" s="28" t="s">
        <v>9</v>
      </c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8" ht="21" x14ac:dyDescent="0.2">
      <c r="A11" s="2" t="s">
        <v>57</v>
      </c>
      <c r="C11" s="4" t="s">
        <v>65</v>
      </c>
      <c r="D11" s="3"/>
      <c r="E11" s="4" t="s">
        <v>66</v>
      </c>
      <c r="F11" s="3"/>
      <c r="G11" s="31" t="s">
        <v>67</v>
      </c>
      <c r="H11" s="31"/>
      <c r="I11" s="31"/>
      <c r="J11" s="3"/>
      <c r="K11" s="31" t="s">
        <v>68</v>
      </c>
      <c r="L11" s="31"/>
      <c r="M11" s="31"/>
      <c r="N11" s="3"/>
      <c r="O11" s="31" t="s">
        <v>59</v>
      </c>
      <c r="P11" s="31"/>
      <c r="Q11" s="31"/>
      <c r="R11" s="3"/>
      <c r="S11" s="31" t="s">
        <v>60</v>
      </c>
      <c r="T11" s="31"/>
      <c r="U11" s="31"/>
      <c r="V11" s="31"/>
      <c r="W11" s="31"/>
      <c r="Y11" s="31" t="s">
        <v>65</v>
      </c>
      <c r="Z11" s="31"/>
      <c r="AA11" s="31"/>
      <c r="AB11" s="31"/>
      <c r="AC11" s="31"/>
      <c r="AD11" s="3"/>
      <c r="AE11" s="31" t="s">
        <v>66</v>
      </c>
      <c r="AF11" s="31"/>
      <c r="AG11" s="31"/>
      <c r="AH11" s="31"/>
      <c r="AI11" s="31"/>
      <c r="AJ11" s="3"/>
      <c r="AK11" s="31" t="s">
        <v>67</v>
      </c>
      <c r="AL11" s="31"/>
      <c r="AM11" s="31"/>
      <c r="AN11" s="3"/>
      <c r="AO11" s="31" t="s">
        <v>68</v>
      </c>
      <c r="AP11" s="31"/>
      <c r="AQ11" s="31"/>
      <c r="AR11" s="3"/>
      <c r="AS11" s="31" t="s">
        <v>59</v>
      </c>
      <c r="AT11" s="31"/>
      <c r="AU11" s="3"/>
      <c r="AV11" s="4" t="s">
        <v>60</v>
      </c>
    </row>
    <row r="12" spans="1:48" ht="24" x14ac:dyDescent="0.2">
      <c r="A12" s="33" t="s">
        <v>69</v>
      </c>
      <c r="B12" s="33"/>
      <c r="C12" s="34"/>
      <c r="D12" s="33"/>
      <c r="E12" s="34"/>
      <c r="F12" s="33"/>
      <c r="G12" s="34"/>
      <c r="H12" s="34"/>
      <c r="I12" s="34"/>
      <c r="J12" s="33"/>
      <c r="K12" s="34"/>
      <c r="L12" s="34"/>
      <c r="M12" s="34"/>
      <c r="N12" s="33"/>
      <c r="O12" s="34"/>
      <c r="P12" s="34"/>
      <c r="Q12" s="34"/>
      <c r="R12" s="33"/>
      <c r="S12" s="34"/>
      <c r="T12" s="34"/>
      <c r="U12" s="34"/>
      <c r="V12" s="34"/>
      <c r="W12" s="34"/>
      <c r="X12" s="33"/>
      <c r="Y12" s="34"/>
      <c r="Z12" s="34"/>
      <c r="AA12" s="34"/>
      <c r="AB12" s="34"/>
      <c r="AC12" s="34"/>
      <c r="AD12" s="33"/>
      <c r="AE12" s="34"/>
      <c r="AF12" s="34"/>
      <c r="AG12" s="34"/>
      <c r="AH12" s="34"/>
      <c r="AI12" s="34"/>
      <c r="AJ12" s="33"/>
      <c r="AK12" s="34"/>
      <c r="AL12" s="34"/>
      <c r="AM12" s="34"/>
      <c r="AN12" s="33"/>
      <c r="AO12" s="34"/>
      <c r="AP12" s="34"/>
      <c r="AQ12" s="34"/>
      <c r="AR12" s="33"/>
      <c r="AS12" s="34"/>
      <c r="AT12" s="34"/>
      <c r="AU12" s="33"/>
      <c r="AV12" s="34"/>
    </row>
    <row r="13" spans="1:48" ht="21" x14ac:dyDescent="0.2">
      <c r="C13" s="28" t="s">
        <v>7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O13" s="28" t="s">
        <v>9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48" ht="21" x14ac:dyDescent="0.2">
      <c r="A14" s="2" t="s">
        <v>57</v>
      </c>
      <c r="C14" s="4" t="s">
        <v>66</v>
      </c>
      <c r="D14" s="3"/>
      <c r="E14" s="4" t="s">
        <v>68</v>
      </c>
      <c r="F14" s="3"/>
      <c r="G14" s="31" t="s">
        <v>59</v>
      </c>
      <c r="H14" s="31"/>
      <c r="I14" s="31"/>
      <c r="J14" s="3"/>
      <c r="K14" s="31" t="s">
        <v>60</v>
      </c>
      <c r="L14" s="31"/>
      <c r="M14" s="31"/>
      <c r="O14" s="31" t="s">
        <v>66</v>
      </c>
      <c r="P14" s="31"/>
      <c r="Q14" s="31"/>
      <c r="R14" s="31"/>
      <c r="S14" s="31"/>
      <c r="T14" s="3"/>
      <c r="U14" s="31" t="s">
        <v>68</v>
      </c>
      <c r="V14" s="31"/>
      <c r="W14" s="31"/>
      <c r="X14" s="31"/>
      <c r="Y14" s="31"/>
      <c r="Z14" s="3"/>
      <c r="AA14" s="31" t="s">
        <v>59</v>
      </c>
      <c r="AB14" s="31"/>
      <c r="AC14" s="31"/>
      <c r="AD14" s="31"/>
      <c r="AE14" s="31"/>
      <c r="AF14" s="3"/>
      <c r="AG14" s="31" t="s">
        <v>60</v>
      </c>
      <c r="AH14" s="31"/>
      <c r="AI14" s="31"/>
    </row>
    <row r="15" spans="1:48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45">
    <mergeCell ref="AM7:AO7"/>
    <mergeCell ref="AQ7:AS7"/>
    <mergeCell ref="A1:AV1"/>
    <mergeCell ref="A2:AV2"/>
    <mergeCell ref="A3:AV3"/>
    <mergeCell ref="A5:AV5"/>
    <mergeCell ref="I6:AA6"/>
    <mergeCell ref="AC6:AS6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W8:AA8"/>
    <mergeCell ref="Q7:U7"/>
    <mergeCell ref="W7:AA7"/>
    <mergeCell ref="AC7:AG7"/>
    <mergeCell ref="AI7:AK7"/>
    <mergeCell ref="A9:AV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V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view="pageBreakPreview" zoomScale="130" zoomScaleNormal="100" zoomScaleSheetLayoutView="130" workbookViewId="0">
      <selection activeCell="I9" sqref="I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6.140625" bestFit="1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5.5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4" x14ac:dyDescent="0.2">
      <c r="A4" s="33" t="s">
        <v>70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24" x14ac:dyDescent="0.2">
      <c r="A5" s="33" t="s">
        <v>71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7" spans="1:13" ht="21" x14ac:dyDescent="0.2">
      <c r="C7" s="28" t="s">
        <v>9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21" x14ac:dyDescent="0.2">
      <c r="A8" s="20" t="s">
        <v>72</v>
      </c>
      <c r="C8" s="19" t="s">
        <v>13</v>
      </c>
      <c r="D8" s="3"/>
      <c r="E8" s="19" t="s">
        <v>73</v>
      </c>
      <c r="F8" s="3"/>
      <c r="G8" s="19" t="s">
        <v>74</v>
      </c>
      <c r="H8" s="3"/>
      <c r="I8" s="19" t="s">
        <v>75</v>
      </c>
      <c r="J8" s="3"/>
      <c r="K8" s="19" t="s">
        <v>76</v>
      </c>
      <c r="L8" s="3"/>
      <c r="M8" s="19" t="s">
        <v>77</v>
      </c>
    </row>
    <row r="9" spans="1:13" ht="18.75" x14ac:dyDescent="0.2">
      <c r="A9" s="8" t="s">
        <v>40</v>
      </c>
      <c r="C9" s="9">
        <v>3848189</v>
      </c>
      <c r="E9" s="9">
        <v>11080</v>
      </c>
      <c r="G9" s="9">
        <v>3834</v>
      </c>
      <c r="I9" s="21">
        <v>-0.65400000000000003</v>
      </c>
      <c r="K9" s="9">
        <v>14753956626</v>
      </c>
      <c r="M9" s="8" t="s">
        <v>78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view="pageBreakPreview" zoomScale="145" zoomScaleNormal="100" zoomScaleSheetLayoutView="145" workbookViewId="0">
      <selection activeCell="L10" sqref="L1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4.45" customHeight="1" x14ac:dyDescent="0.2"/>
    <row r="5" spans="1:12" ht="14.45" customHeight="1" x14ac:dyDescent="0.2">
      <c r="A5" s="1" t="s">
        <v>79</v>
      </c>
      <c r="B5" s="33" t="s">
        <v>80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4.45" customHeight="1" x14ac:dyDescent="0.2">
      <c r="D6" s="2" t="s">
        <v>7</v>
      </c>
      <c r="F6" s="28" t="s">
        <v>8</v>
      </c>
      <c r="G6" s="28"/>
      <c r="H6" s="28"/>
      <c r="J6" s="36" t="s">
        <v>9</v>
      </c>
      <c r="K6" s="36"/>
      <c r="L6" s="36"/>
    </row>
    <row r="7" spans="1:12" ht="14.45" customHeight="1" x14ac:dyDescent="0.2">
      <c r="A7" s="28" t="s">
        <v>81</v>
      </c>
      <c r="B7" s="28"/>
      <c r="D7" s="2" t="s">
        <v>82</v>
      </c>
      <c r="F7" s="2" t="s">
        <v>83</v>
      </c>
      <c r="H7" s="2" t="s">
        <v>84</v>
      </c>
      <c r="J7" s="2" t="s">
        <v>82</v>
      </c>
      <c r="L7" s="20" t="s">
        <v>18</v>
      </c>
    </row>
    <row r="8" spans="1:12" ht="21.75" customHeight="1" x14ac:dyDescent="0.2">
      <c r="A8" s="29" t="s">
        <v>145</v>
      </c>
      <c r="B8" s="29"/>
      <c r="D8" s="6">
        <v>33678694601</v>
      </c>
      <c r="F8" s="6">
        <v>120960600644</v>
      </c>
      <c r="H8" s="6">
        <v>154010836531</v>
      </c>
      <c r="J8" s="6">
        <v>628458714</v>
      </c>
      <c r="L8" s="21">
        <f>J8/4973231757498</f>
        <v>1.2636827412124734E-4</v>
      </c>
    </row>
    <row r="9" spans="1:12" ht="21.75" customHeight="1" x14ac:dyDescent="0.2">
      <c r="A9" s="27" t="s">
        <v>146</v>
      </c>
      <c r="B9" s="27"/>
      <c r="D9" s="9">
        <v>4940786502</v>
      </c>
      <c r="F9" s="9">
        <v>107388275573</v>
      </c>
      <c r="H9" s="9">
        <v>81530476212</v>
      </c>
      <c r="J9" s="9">
        <v>30798585863</v>
      </c>
      <c r="L9" s="21">
        <f>J9/4973231757498</f>
        <v>6.1928716305178922E-3</v>
      </c>
    </row>
    <row r="10" spans="1:12" ht="21.75" customHeight="1" thickBot="1" x14ac:dyDescent="0.25">
      <c r="A10" s="26" t="s">
        <v>55</v>
      </c>
      <c r="B10" s="26"/>
      <c r="D10" s="15">
        <f>SUM(D8:D9)</f>
        <v>38619481103</v>
      </c>
      <c r="F10" s="15">
        <f>SUM(F8:F9)</f>
        <v>228348876217</v>
      </c>
      <c r="H10" s="15">
        <f>SUM(H8:H9)</f>
        <v>235541312743</v>
      </c>
      <c r="J10" s="15">
        <f>SUM(J8:J9)</f>
        <v>31427044577</v>
      </c>
      <c r="L10" s="22">
        <f>SUM(L8:L9)</f>
        <v>6.3192399046391396E-3</v>
      </c>
    </row>
    <row r="11" spans="1:12" ht="13.5" thickTop="1" x14ac:dyDescent="0.2"/>
  </sheetData>
  <mergeCells count="10">
    <mergeCell ref="A10:B10"/>
    <mergeCell ref="A7:B7"/>
    <mergeCell ref="A8:B8"/>
    <mergeCell ref="A9:B9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2"/>
  <sheetViews>
    <sheetView rightToLeft="1" view="pageBreakPreview" zoomScale="130" zoomScaleNormal="130" zoomScaleSheetLayoutView="130" workbookViewId="0">
      <selection activeCell="D13" sqref="D13:J2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.42578125" bestFit="1" customWidth="1"/>
  </cols>
  <sheetData>
    <row r="1" spans="1:12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ht="21.75" customHeight="1" x14ac:dyDescent="0.2">
      <c r="A2" s="32" t="s">
        <v>85</v>
      </c>
      <c r="B2" s="32"/>
      <c r="C2" s="32"/>
      <c r="D2" s="32"/>
      <c r="E2" s="32"/>
      <c r="F2" s="32"/>
      <c r="G2" s="32"/>
      <c r="H2" s="32"/>
      <c r="I2" s="32"/>
      <c r="J2" s="32"/>
    </row>
    <row r="3" spans="1:12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2" ht="14.45" customHeight="1" x14ac:dyDescent="0.2"/>
    <row r="5" spans="1:12" ht="29.1" customHeight="1" x14ac:dyDescent="0.2">
      <c r="A5" s="1" t="s">
        <v>86</v>
      </c>
      <c r="B5" s="33" t="s">
        <v>87</v>
      </c>
      <c r="C5" s="33"/>
      <c r="D5" s="33"/>
      <c r="E5" s="33"/>
      <c r="F5" s="33"/>
      <c r="G5" s="33"/>
      <c r="H5" s="33"/>
      <c r="I5" s="33"/>
      <c r="J5" s="33"/>
    </row>
    <row r="6" spans="1:12" ht="14.45" customHeight="1" x14ac:dyDescent="0.2"/>
    <row r="7" spans="1:12" ht="14.45" customHeight="1" x14ac:dyDescent="0.2">
      <c r="A7" s="28" t="s">
        <v>88</v>
      </c>
      <c r="B7" s="28"/>
      <c r="D7" s="2" t="s">
        <v>89</v>
      </c>
      <c r="F7" s="2" t="s">
        <v>82</v>
      </c>
      <c r="H7" s="2" t="s">
        <v>90</v>
      </c>
      <c r="J7" s="2" t="s">
        <v>91</v>
      </c>
    </row>
    <row r="8" spans="1:12" ht="21.75" customHeight="1" x14ac:dyDescent="0.2">
      <c r="A8" s="29" t="s">
        <v>92</v>
      </c>
      <c r="B8" s="29"/>
      <c r="D8" s="5" t="s">
        <v>93</v>
      </c>
      <c r="F8" s="6">
        <f>'درآمد سرمایه گذاری در سهام'!J47</f>
        <v>948209477627</v>
      </c>
      <c r="H8" s="7">
        <f>F8/F$11*100</f>
        <v>99.935957646670971</v>
      </c>
      <c r="J8" s="7">
        <f>F8/4973231757498*100</f>
        <v>19.066263626210695</v>
      </c>
      <c r="L8" s="18"/>
    </row>
    <row r="9" spans="1:12" ht="21.75" customHeight="1" x14ac:dyDescent="0.2">
      <c r="A9" s="27" t="s">
        <v>96</v>
      </c>
      <c r="B9" s="27"/>
      <c r="D9" s="8" t="s">
        <v>94</v>
      </c>
      <c r="F9" s="9">
        <f>'درآمد سپرده بانکی'!D10</f>
        <v>10750741</v>
      </c>
      <c r="H9" s="10">
        <f t="shared" ref="H9:H10" si="0">F9/F$11*100</f>
        <v>1.1330677688806687E-3</v>
      </c>
      <c r="J9" s="10">
        <f t="shared" ref="J9:J10" si="1">F9/4973231757498*100</f>
        <v>2.1617212959744764E-4</v>
      </c>
      <c r="L9" s="18"/>
    </row>
    <row r="10" spans="1:12" ht="21.75" customHeight="1" x14ac:dyDescent="0.2">
      <c r="A10" s="24" t="s">
        <v>97</v>
      </c>
      <c r="B10" s="24"/>
      <c r="D10" s="8" t="s">
        <v>95</v>
      </c>
      <c r="F10" s="13">
        <f>'سایر درآمدها'!D9</f>
        <v>596894073</v>
      </c>
      <c r="H10" s="10">
        <f t="shared" si="0"/>
        <v>6.2909285560149297E-2</v>
      </c>
      <c r="J10" s="10">
        <f t="shared" si="1"/>
        <v>1.2002136681044067E-2</v>
      </c>
      <c r="L10" s="18"/>
    </row>
    <row r="11" spans="1:12" ht="21.75" customHeight="1" x14ac:dyDescent="0.2">
      <c r="A11" s="26" t="s">
        <v>55</v>
      </c>
      <c r="B11" s="26"/>
      <c r="D11" s="15"/>
      <c r="F11" s="15">
        <f>SUM(F8:F10)</f>
        <v>948817122441</v>
      </c>
      <c r="H11" s="16">
        <f>SUM(H8:H10)</f>
        <v>100</v>
      </c>
      <c r="J11" s="16">
        <f>SUM(J8:J10)</f>
        <v>19.078481935021337</v>
      </c>
      <c r="L11" s="18"/>
    </row>
    <row r="14" spans="1:12" ht="18.75" x14ac:dyDescent="0.2">
      <c r="F14" s="9"/>
      <c r="H14" s="9"/>
    </row>
    <row r="15" spans="1:12" ht="18.75" x14ac:dyDescent="0.2">
      <c r="F15" s="9"/>
      <c r="H15" s="9"/>
    </row>
    <row r="16" spans="1:12" ht="18.75" x14ac:dyDescent="0.2">
      <c r="F16" s="9"/>
    </row>
    <row r="17" spans="6:6" ht="18.75" x14ac:dyDescent="0.2">
      <c r="F17" s="9"/>
    </row>
    <row r="18" spans="6:6" ht="18.75" x14ac:dyDescent="0.2">
      <c r="F18" s="9"/>
    </row>
    <row r="19" spans="6:6" ht="18.75" x14ac:dyDescent="0.2">
      <c r="F19" s="9"/>
    </row>
    <row r="20" spans="6:6" ht="18.75" x14ac:dyDescent="0.2">
      <c r="F20" s="9"/>
    </row>
    <row r="21" spans="6:6" ht="18.75" x14ac:dyDescent="0.2">
      <c r="F21" s="9"/>
    </row>
    <row r="22" spans="6:6" ht="18.75" x14ac:dyDescent="0.2">
      <c r="F22" s="9"/>
    </row>
    <row r="23" spans="6:6" ht="18.75" x14ac:dyDescent="0.2">
      <c r="F23" s="9"/>
    </row>
    <row r="24" spans="6:6" ht="18.75" x14ac:dyDescent="0.2">
      <c r="F24" s="9"/>
    </row>
    <row r="25" spans="6:6" ht="18.75" x14ac:dyDescent="0.2">
      <c r="F25" s="9"/>
    </row>
    <row r="26" spans="6:6" ht="18.75" x14ac:dyDescent="0.2">
      <c r="F26" s="9"/>
    </row>
    <row r="27" spans="6:6" ht="18.75" x14ac:dyDescent="0.2">
      <c r="F27" s="9"/>
    </row>
    <row r="28" spans="6:6" ht="18.75" x14ac:dyDescent="0.2">
      <c r="F28" s="9"/>
    </row>
    <row r="29" spans="6:6" ht="18.75" x14ac:dyDescent="0.2">
      <c r="F29" s="9"/>
    </row>
    <row r="30" spans="6:6" ht="18.75" x14ac:dyDescent="0.2">
      <c r="F30" s="9"/>
    </row>
    <row r="31" spans="6:6" ht="18.75" x14ac:dyDescent="0.2">
      <c r="F31" s="9"/>
    </row>
    <row r="32" spans="6:6" ht="18.75" x14ac:dyDescent="0.2">
      <c r="F32" s="9"/>
    </row>
    <row r="33" spans="6:6" ht="18.75" x14ac:dyDescent="0.2">
      <c r="F33" s="9"/>
    </row>
    <row r="34" spans="6:6" ht="18.75" x14ac:dyDescent="0.2">
      <c r="F34" s="9"/>
    </row>
    <row r="35" spans="6:6" ht="18.75" x14ac:dyDescent="0.2">
      <c r="F35" s="9"/>
    </row>
    <row r="36" spans="6:6" ht="18.75" x14ac:dyDescent="0.2">
      <c r="F36" s="9"/>
    </row>
    <row r="37" spans="6:6" ht="18.75" x14ac:dyDescent="0.2">
      <c r="F37" s="9"/>
    </row>
    <row r="38" spans="6:6" ht="18.75" x14ac:dyDescent="0.2">
      <c r="F38" s="9"/>
    </row>
    <row r="39" spans="6:6" ht="18.75" x14ac:dyDescent="0.2">
      <c r="F39" s="9"/>
    </row>
    <row r="40" spans="6:6" ht="18.75" x14ac:dyDescent="0.2">
      <c r="F40" s="9"/>
    </row>
    <row r="41" spans="6:6" ht="18.75" x14ac:dyDescent="0.2">
      <c r="F41" s="9"/>
    </row>
    <row r="42" spans="6:6" ht="18.75" x14ac:dyDescent="0.2">
      <c r="F42" s="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0"/>
  <sheetViews>
    <sheetView rightToLeft="1" view="pageBreakPreview" zoomScaleNormal="100" zoomScaleSheetLayoutView="100" workbookViewId="0">
      <selection activeCell="F54" sqref="F5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" bestFit="1" customWidth="1"/>
    <col min="18" max="18" width="1.28515625" customWidth="1"/>
    <col min="19" max="19" width="15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  <col min="26" max="26" width="16.140625" bestFit="1" customWidth="1"/>
  </cols>
  <sheetData>
    <row r="1" spans="1:26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6" ht="25.5" x14ac:dyDescent="0.2">
      <c r="A2" s="32" t="s">
        <v>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6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5" spans="1:26" ht="24" x14ac:dyDescent="0.2">
      <c r="A5" s="1" t="s">
        <v>98</v>
      </c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6" ht="21" x14ac:dyDescent="0.2">
      <c r="D6" s="28" t="s">
        <v>100</v>
      </c>
      <c r="E6" s="28"/>
      <c r="F6" s="28"/>
      <c r="G6" s="28"/>
      <c r="H6" s="28"/>
      <c r="I6" s="28"/>
      <c r="J6" s="28"/>
      <c r="K6" s="28"/>
      <c r="L6" s="28"/>
      <c r="N6" s="28" t="s">
        <v>101</v>
      </c>
      <c r="O6" s="28"/>
      <c r="P6" s="28"/>
      <c r="Q6" s="28"/>
      <c r="R6" s="28"/>
      <c r="S6" s="28"/>
      <c r="T6" s="28"/>
      <c r="U6" s="28"/>
      <c r="V6" s="28"/>
      <c r="W6" s="28"/>
      <c r="Z6" s="9"/>
    </row>
    <row r="7" spans="1:26" ht="21" x14ac:dyDescent="0.2">
      <c r="A7" s="28" t="s">
        <v>102</v>
      </c>
      <c r="B7" s="28"/>
      <c r="D7" s="2" t="s">
        <v>103</v>
      </c>
      <c r="F7" s="2" t="s">
        <v>104</v>
      </c>
      <c r="H7" s="2" t="s">
        <v>105</v>
      </c>
      <c r="J7" s="4" t="s">
        <v>82</v>
      </c>
      <c r="K7" s="3"/>
      <c r="L7" s="4" t="s">
        <v>90</v>
      </c>
      <c r="N7" s="2" t="s">
        <v>103</v>
      </c>
      <c r="P7" s="28" t="s">
        <v>104</v>
      </c>
      <c r="Q7" s="28"/>
      <c r="S7" s="2" t="s">
        <v>105</v>
      </c>
      <c r="U7" s="4" t="s">
        <v>82</v>
      </c>
      <c r="V7" s="3"/>
      <c r="W7" s="4" t="s">
        <v>90</v>
      </c>
      <c r="Z7" s="9"/>
    </row>
    <row r="8" spans="1:26" ht="18.75" x14ac:dyDescent="0.2">
      <c r="A8" s="29" t="s">
        <v>32</v>
      </c>
      <c r="B8" s="29"/>
      <c r="D8" s="6">
        <v>0</v>
      </c>
      <c r="F8" s="6">
        <v>0</v>
      </c>
      <c r="H8" s="6">
        <v>-178561505</v>
      </c>
      <c r="J8" s="6">
        <f>D8+F8+H8</f>
        <v>-178561505</v>
      </c>
      <c r="L8" s="7">
        <f>J8/948817122441*100</f>
        <v>-1.8819380550449905E-2</v>
      </c>
      <c r="N8" s="6">
        <v>0</v>
      </c>
      <c r="P8" s="30">
        <v>0</v>
      </c>
      <c r="Q8" s="30"/>
      <c r="S8" s="6">
        <v>-5471715343</v>
      </c>
      <c r="U8" s="6">
        <v>-5471715343</v>
      </c>
      <c r="W8" s="7">
        <f>U8/922176160948*100</f>
        <v>-0.59334816651246536</v>
      </c>
      <c r="Z8" s="9"/>
    </row>
    <row r="9" spans="1:26" ht="18.75" x14ac:dyDescent="0.2">
      <c r="A9" s="27" t="s">
        <v>31</v>
      </c>
      <c r="B9" s="27"/>
      <c r="D9" s="9">
        <v>0</v>
      </c>
      <c r="F9" s="9">
        <v>12733439749</v>
      </c>
      <c r="H9" s="9">
        <v>6144922522</v>
      </c>
      <c r="J9" s="9">
        <f>D9+F9+H9</f>
        <v>18878362271</v>
      </c>
      <c r="L9" s="10">
        <f t="shared" ref="L9:L46" si="0">J9/948817122441*100</f>
        <v>1.9896734391167046</v>
      </c>
      <c r="N9" s="9">
        <v>0</v>
      </c>
      <c r="P9" s="25">
        <v>22069958865</v>
      </c>
      <c r="Q9" s="25"/>
      <c r="S9" s="9">
        <v>6144922522</v>
      </c>
      <c r="U9" s="9">
        <v>28214881387</v>
      </c>
      <c r="W9" s="10">
        <f t="shared" ref="W9:W46" si="1">U9/922176160948*100</f>
        <v>3.0595977842232456</v>
      </c>
      <c r="Z9" s="9"/>
    </row>
    <row r="10" spans="1:26" ht="18.75" x14ac:dyDescent="0.2">
      <c r="A10" s="27" t="s">
        <v>38</v>
      </c>
      <c r="B10" s="27"/>
      <c r="D10" s="9">
        <v>0</v>
      </c>
      <c r="F10" s="9">
        <v>-5967429280</v>
      </c>
      <c r="H10" s="9">
        <v>12194827230</v>
      </c>
      <c r="J10" s="9">
        <f t="shared" ref="J10:J46" si="2">D10+F10+H10</f>
        <v>6227397950</v>
      </c>
      <c r="L10" s="10">
        <f t="shared" si="0"/>
        <v>0.65633279614294016</v>
      </c>
      <c r="N10" s="9">
        <v>0</v>
      </c>
      <c r="P10" s="25">
        <v>70283003594</v>
      </c>
      <c r="Q10" s="25"/>
      <c r="S10" s="9">
        <v>12194827230</v>
      </c>
      <c r="U10" s="9">
        <v>82477830824</v>
      </c>
      <c r="W10" s="10">
        <f t="shared" si="1"/>
        <v>8.9438259539492471</v>
      </c>
      <c r="Z10" s="9"/>
    </row>
    <row r="11" spans="1:26" ht="18.75" x14ac:dyDescent="0.2">
      <c r="A11" s="27" t="s">
        <v>26</v>
      </c>
      <c r="B11" s="27"/>
      <c r="D11" s="9">
        <v>0</v>
      </c>
      <c r="F11" s="9">
        <v>15090649352</v>
      </c>
      <c r="H11" s="9">
        <v>8281751390</v>
      </c>
      <c r="J11" s="9">
        <f t="shared" si="2"/>
        <v>23372400742</v>
      </c>
      <c r="L11" s="10">
        <f t="shared" si="0"/>
        <v>2.4633198736833881</v>
      </c>
      <c r="N11" s="9">
        <v>1248265428</v>
      </c>
      <c r="P11" s="25">
        <v>33786403438</v>
      </c>
      <c r="Q11" s="25"/>
      <c r="S11" s="9">
        <v>8281751390</v>
      </c>
      <c r="U11" s="9">
        <v>43316420256</v>
      </c>
      <c r="W11" s="10">
        <f t="shared" si="1"/>
        <v>4.6971958385337773</v>
      </c>
      <c r="Z11" s="9"/>
    </row>
    <row r="12" spans="1:26" ht="18.75" x14ac:dyDescent="0.2">
      <c r="A12" s="27" t="s">
        <v>39</v>
      </c>
      <c r="B12" s="27"/>
      <c r="D12" s="9">
        <v>0</v>
      </c>
      <c r="F12" s="9">
        <v>0</v>
      </c>
      <c r="H12" s="9">
        <v>16231665034</v>
      </c>
      <c r="J12" s="9">
        <f t="shared" si="2"/>
        <v>16231665034</v>
      </c>
      <c r="L12" s="10">
        <f t="shared" si="0"/>
        <v>1.7107264034444454</v>
      </c>
      <c r="N12" s="9">
        <v>0</v>
      </c>
      <c r="P12" s="25">
        <v>0</v>
      </c>
      <c r="Q12" s="25"/>
      <c r="S12" s="9">
        <v>27136371218</v>
      </c>
      <c r="U12" s="9">
        <v>27136371218</v>
      </c>
      <c r="W12" s="10">
        <f t="shared" si="1"/>
        <v>2.9426450571118346</v>
      </c>
      <c r="Z12" s="9"/>
    </row>
    <row r="13" spans="1:26" ht="18.75" x14ac:dyDescent="0.2">
      <c r="A13" s="27" t="s">
        <v>52</v>
      </c>
      <c r="B13" s="27"/>
      <c r="D13" s="9">
        <v>0</v>
      </c>
      <c r="F13" s="9">
        <v>58672925</v>
      </c>
      <c r="H13" s="9">
        <v>0</v>
      </c>
      <c r="J13" s="9">
        <f t="shared" si="2"/>
        <v>58672925</v>
      </c>
      <c r="L13" s="10">
        <f t="shared" si="0"/>
        <v>6.1837970260331648E-3</v>
      </c>
      <c r="N13" s="9">
        <v>257763000</v>
      </c>
      <c r="P13" s="25">
        <v>-543267875</v>
      </c>
      <c r="Q13" s="25"/>
      <c r="S13" s="9">
        <v>-405801390</v>
      </c>
      <c r="U13" s="9">
        <v>-691306265</v>
      </c>
      <c r="W13" s="10">
        <f t="shared" si="1"/>
        <v>-7.4964664483338522E-2</v>
      </c>
    </row>
    <row r="14" spans="1:26" ht="18.75" x14ac:dyDescent="0.2">
      <c r="A14" s="27" t="s">
        <v>46</v>
      </c>
      <c r="B14" s="27"/>
      <c r="D14" s="9">
        <v>5040899085</v>
      </c>
      <c r="F14" s="9">
        <v>104933703698</v>
      </c>
      <c r="H14" s="9">
        <v>0</v>
      </c>
      <c r="J14" s="9">
        <f t="shared" si="2"/>
        <v>109974602783</v>
      </c>
      <c r="L14" s="10">
        <f t="shared" si="0"/>
        <v>11.590705962395669</v>
      </c>
      <c r="N14" s="9">
        <v>5040899085</v>
      </c>
      <c r="P14" s="25">
        <v>63923679446</v>
      </c>
      <c r="Q14" s="25"/>
      <c r="S14" s="9">
        <v>-40042199355</v>
      </c>
      <c r="U14" s="9">
        <v>28922379176</v>
      </c>
      <c r="W14" s="10">
        <f t="shared" si="1"/>
        <v>3.1363182438231432</v>
      </c>
    </row>
    <row r="15" spans="1:26" ht="18.75" x14ac:dyDescent="0.2">
      <c r="A15" s="27" t="s">
        <v>51</v>
      </c>
      <c r="B15" s="27"/>
      <c r="D15" s="9">
        <v>0</v>
      </c>
      <c r="F15" s="9">
        <v>658619212</v>
      </c>
      <c r="H15" s="9">
        <v>0</v>
      </c>
      <c r="J15" s="9">
        <f t="shared" si="2"/>
        <v>658619212</v>
      </c>
      <c r="L15" s="10">
        <f t="shared" si="0"/>
        <v>6.9414768812938954E-2</v>
      </c>
      <c r="N15" s="9">
        <v>242780662</v>
      </c>
      <c r="P15" s="25">
        <v>1405302391</v>
      </c>
      <c r="Q15" s="25"/>
      <c r="S15" s="9">
        <v>1585151427</v>
      </c>
      <c r="U15" s="9">
        <v>3233234480</v>
      </c>
      <c r="W15" s="10">
        <f t="shared" si="1"/>
        <v>0.35060920211559415</v>
      </c>
    </row>
    <row r="16" spans="1:26" ht="18.75" x14ac:dyDescent="0.2">
      <c r="A16" s="27" t="s">
        <v>106</v>
      </c>
      <c r="B16" s="27"/>
      <c r="D16" s="9">
        <v>0</v>
      </c>
      <c r="F16" s="9">
        <v>0</v>
      </c>
      <c r="H16" s="9">
        <v>0</v>
      </c>
      <c r="J16" s="9">
        <f t="shared" si="2"/>
        <v>0</v>
      </c>
      <c r="L16" s="10">
        <f t="shared" si="0"/>
        <v>0</v>
      </c>
      <c r="N16" s="9">
        <v>0</v>
      </c>
      <c r="P16" s="25">
        <v>0</v>
      </c>
      <c r="Q16" s="25"/>
      <c r="S16" s="9">
        <v>-81862214</v>
      </c>
      <c r="U16" s="9">
        <v>-81862214</v>
      </c>
      <c r="W16" s="10">
        <f t="shared" si="1"/>
        <v>-8.8770689881904324E-3</v>
      </c>
    </row>
    <row r="17" spans="1:23" ht="18.75" x14ac:dyDescent="0.2">
      <c r="A17" s="27" t="s">
        <v>30</v>
      </c>
      <c r="B17" s="27"/>
      <c r="D17" s="9">
        <v>0</v>
      </c>
      <c r="F17" s="9">
        <v>2391271473</v>
      </c>
      <c r="H17" s="9">
        <v>0</v>
      </c>
      <c r="J17" s="9">
        <f t="shared" si="2"/>
        <v>2391271473</v>
      </c>
      <c r="L17" s="10">
        <f t="shared" si="0"/>
        <v>0.25202659358086105</v>
      </c>
      <c r="N17" s="9">
        <v>0</v>
      </c>
      <c r="P17" s="25">
        <v>3724599560</v>
      </c>
      <c r="Q17" s="25"/>
      <c r="S17" s="9">
        <v>2023948127</v>
      </c>
      <c r="U17" s="9">
        <v>5748547687</v>
      </c>
      <c r="W17" s="10">
        <f t="shared" si="1"/>
        <v>0.62336763087547986</v>
      </c>
    </row>
    <row r="18" spans="1:23" ht="18.75" x14ac:dyDescent="0.2">
      <c r="A18" s="27" t="s">
        <v>107</v>
      </c>
      <c r="B18" s="27"/>
      <c r="D18" s="9">
        <v>0</v>
      </c>
      <c r="F18" s="9">
        <v>0</v>
      </c>
      <c r="H18" s="9">
        <v>0</v>
      </c>
      <c r="J18" s="9">
        <f t="shared" si="2"/>
        <v>0</v>
      </c>
      <c r="L18" s="10">
        <f t="shared" si="0"/>
        <v>0</v>
      </c>
      <c r="N18" s="9">
        <v>338428384</v>
      </c>
      <c r="P18" s="25">
        <v>0</v>
      </c>
      <c r="Q18" s="25"/>
      <c r="S18" s="9">
        <v>1201043630</v>
      </c>
      <c r="U18" s="9">
        <v>1539472014</v>
      </c>
      <c r="W18" s="10">
        <f t="shared" si="1"/>
        <v>0.16693903824377959</v>
      </c>
    </row>
    <row r="19" spans="1:23" ht="18.75" x14ac:dyDescent="0.2">
      <c r="A19" s="27" t="s">
        <v>108</v>
      </c>
      <c r="B19" s="27"/>
      <c r="D19" s="9">
        <v>0</v>
      </c>
      <c r="F19" s="9">
        <v>0</v>
      </c>
      <c r="H19" s="9">
        <v>0</v>
      </c>
      <c r="J19" s="9">
        <f t="shared" si="2"/>
        <v>0</v>
      </c>
      <c r="L19" s="10">
        <f t="shared" si="0"/>
        <v>0</v>
      </c>
      <c r="N19" s="9">
        <v>0</v>
      </c>
      <c r="P19" s="25">
        <v>0</v>
      </c>
      <c r="Q19" s="25"/>
      <c r="S19" s="9">
        <v>3758746640</v>
      </c>
      <c r="U19" s="9">
        <v>3758746640</v>
      </c>
      <c r="W19" s="10">
        <f t="shared" si="1"/>
        <v>0.4075952946057505</v>
      </c>
    </row>
    <row r="20" spans="1:23" ht="18.75" x14ac:dyDescent="0.2">
      <c r="A20" s="27" t="s">
        <v>50</v>
      </c>
      <c r="B20" s="27"/>
      <c r="D20" s="9">
        <v>0</v>
      </c>
      <c r="F20" s="9">
        <v>8479375017</v>
      </c>
      <c r="H20" s="9">
        <v>0</v>
      </c>
      <c r="J20" s="9">
        <f t="shared" si="2"/>
        <v>8479375017</v>
      </c>
      <c r="L20" s="10">
        <f t="shared" si="0"/>
        <v>0.89367854104332634</v>
      </c>
      <c r="N20" s="9">
        <v>6578207502</v>
      </c>
      <c r="P20" s="25">
        <v>-423968805</v>
      </c>
      <c r="Q20" s="25"/>
      <c r="S20" s="9">
        <v>-339193651</v>
      </c>
      <c r="U20" s="9">
        <v>5815045046</v>
      </c>
      <c r="W20" s="10">
        <f t="shared" si="1"/>
        <v>0.6305785480316598</v>
      </c>
    </row>
    <row r="21" spans="1:23" ht="18.75" x14ac:dyDescent="0.2">
      <c r="A21" s="27" t="s">
        <v>47</v>
      </c>
      <c r="B21" s="27"/>
      <c r="D21" s="9">
        <v>16415292000</v>
      </c>
      <c r="F21" s="9">
        <v>32359624895</v>
      </c>
      <c r="H21" s="9">
        <v>0</v>
      </c>
      <c r="J21" s="9">
        <f t="shared" si="2"/>
        <v>48774916895</v>
      </c>
      <c r="L21" s="10">
        <f t="shared" si="0"/>
        <v>5.1406025187991862</v>
      </c>
      <c r="N21" s="9">
        <v>16415292000</v>
      </c>
      <c r="P21" s="25">
        <v>58529657109</v>
      </c>
      <c r="Q21" s="25"/>
      <c r="S21" s="9">
        <v>0</v>
      </c>
      <c r="U21" s="9">
        <v>74944949109</v>
      </c>
      <c r="W21" s="10">
        <f t="shared" si="1"/>
        <v>8.1269666559105538</v>
      </c>
    </row>
    <row r="22" spans="1:23" ht="18.75" x14ac:dyDescent="0.2">
      <c r="A22" s="27" t="s">
        <v>25</v>
      </c>
      <c r="B22" s="27"/>
      <c r="D22" s="9">
        <v>0</v>
      </c>
      <c r="F22" s="9">
        <v>0</v>
      </c>
      <c r="H22" s="9">
        <v>0</v>
      </c>
      <c r="J22" s="9">
        <f t="shared" si="2"/>
        <v>0</v>
      </c>
      <c r="L22" s="10">
        <f t="shared" si="0"/>
        <v>0</v>
      </c>
      <c r="N22" s="9">
        <v>3990488326</v>
      </c>
      <c r="P22" s="25">
        <v>-1511109089</v>
      </c>
      <c r="Q22" s="25"/>
      <c r="S22" s="9">
        <v>0</v>
      </c>
      <c r="U22" s="9">
        <v>2479379237</v>
      </c>
      <c r="W22" s="10">
        <f t="shared" si="1"/>
        <v>0.26886177955968743</v>
      </c>
    </row>
    <row r="23" spans="1:23" ht="18.75" x14ac:dyDescent="0.2">
      <c r="A23" s="27" t="s">
        <v>19</v>
      </c>
      <c r="B23" s="27"/>
      <c r="D23" s="9">
        <v>0</v>
      </c>
      <c r="F23" s="9">
        <v>18027430801</v>
      </c>
      <c r="H23" s="9">
        <v>0</v>
      </c>
      <c r="J23" s="9">
        <f t="shared" si="2"/>
        <v>18027430801</v>
      </c>
      <c r="L23" s="10">
        <f t="shared" si="0"/>
        <v>1.8999900375555243</v>
      </c>
      <c r="N23" s="9">
        <v>201600000</v>
      </c>
      <c r="P23" s="25">
        <v>17554324680</v>
      </c>
      <c r="Q23" s="25"/>
      <c r="S23" s="9">
        <v>0</v>
      </c>
      <c r="U23" s="9">
        <v>17755924680</v>
      </c>
      <c r="W23" s="10">
        <f t="shared" si="1"/>
        <v>1.9254373981807178</v>
      </c>
    </row>
    <row r="24" spans="1:23" ht="18.75" x14ac:dyDescent="0.2">
      <c r="A24" s="27" t="s">
        <v>33</v>
      </c>
      <c r="B24" s="27"/>
      <c r="D24" s="9">
        <v>0</v>
      </c>
      <c r="F24" s="9">
        <v>33184829352</v>
      </c>
      <c r="H24" s="9">
        <v>0</v>
      </c>
      <c r="J24" s="9">
        <f t="shared" si="2"/>
        <v>33184829352</v>
      </c>
      <c r="L24" s="10">
        <f t="shared" si="0"/>
        <v>3.4974947824114042</v>
      </c>
      <c r="N24" s="9">
        <v>17382982320</v>
      </c>
      <c r="P24" s="25">
        <v>7809624274</v>
      </c>
      <c r="Q24" s="25"/>
      <c r="S24" s="9">
        <v>0</v>
      </c>
      <c r="U24" s="9">
        <v>25192606594</v>
      </c>
      <c r="W24" s="10">
        <f t="shared" si="1"/>
        <v>2.7318648714690177</v>
      </c>
    </row>
    <row r="25" spans="1:23" ht="18.75" x14ac:dyDescent="0.2">
      <c r="A25" s="27" t="s">
        <v>43</v>
      </c>
      <c r="B25" s="27"/>
      <c r="D25" s="9">
        <v>0</v>
      </c>
      <c r="F25" s="9">
        <v>31560833648</v>
      </c>
      <c r="H25" s="9">
        <v>0</v>
      </c>
      <c r="J25" s="9">
        <f t="shared" si="2"/>
        <v>31560833648</v>
      </c>
      <c r="L25" s="10">
        <f t="shared" si="0"/>
        <v>3.3263347489771444</v>
      </c>
      <c r="N25" s="9">
        <v>10811200318</v>
      </c>
      <c r="P25" s="25">
        <v>18550041001</v>
      </c>
      <c r="Q25" s="25"/>
      <c r="S25" s="9">
        <v>0</v>
      </c>
      <c r="U25" s="9">
        <v>29361241319</v>
      </c>
      <c r="W25" s="10">
        <f t="shared" si="1"/>
        <v>3.1839080820324557</v>
      </c>
    </row>
    <row r="26" spans="1:23" ht="18.75" x14ac:dyDescent="0.2">
      <c r="A26" s="27" t="s">
        <v>27</v>
      </c>
      <c r="B26" s="27"/>
      <c r="D26" s="9">
        <v>0</v>
      </c>
      <c r="F26" s="9">
        <v>62721604524</v>
      </c>
      <c r="H26" s="9">
        <v>0</v>
      </c>
      <c r="J26" s="9">
        <f t="shared" si="2"/>
        <v>62721604524</v>
      </c>
      <c r="L26" s="10">
        <f t="shared" si="0"/>
        <v>6.6105051269139805</v>
      </c>
      <c r="N26" s="9">
        <v>11552495065</v>
      </c>
      <c r="P26" s="25">
        <v>75423056796</v>
      </c>
      <c r="Q26" s="25"/>
      <c r="S26" s="9">
        <v>0</v>
      </c>
      <c r="U26" s="9">
        <v>86975551861</v>
      </c>
      <c r="W26" s="10">
        <f t="shared" si="1"/>
        <v>9.4315550048039469</v>
      </c>
    </row>
    <row r="27" spans="1:23" ht="18.75" x14ac:dyDescent="0.2">
      <c r="A27" s="27" t="s">
        <v>20</v>
      </c>
      <c r="B27" s="27"/>
      <c r="D27" s="9">
        <v>0</v>
      </c>
      <c r="F27" s="9">
        <v>86451313548</v>
      </c>
      <c r="H27" s="9">
        <v>0</v>
      </c>
      <c r="J27" s="9">
        <f t="shared" si="2"/>
        <v>86451313548</v>
      </c>
      <c r="L27" s="10">
        <f t="shared" si="0"/>
        <v>9.1114832883273316</v>
      </c>
      <c r="N27" s="9">
        <v>27488558642</v>
      </c>
      <c r="P27" s="25">
        <v>96139822825</v>
      </c>
      <c r="Q27" s="25"/>
      <c r="S27" s="9">
        <v>0</v>
      </c>
      <c r="U27" s="9">
        <v>123628381467</v>
      </c>
      <c r="W27" s="10">
        <f t="shared" si="1"/>
        <v>13.406156730391904</v>
      </c>
    </row>
    <row r="28" spans="1:23" ht="18.75" x14ac:dyDescent="0.2">
      <c r="A28" s="27" t="s">
        <v>41</v>
      </c>
      <c r="B28" s="27"/>
      <c r="D28" s="9">
        <v>5514145981</v>
      </c>
      <c r="F28" s="9">
        <v>123888536761</v>
      </c>
      <c r="H28" s="9">
        <v>0</v>
      </c>
      <c r="J28" s="9">
        <f t="shared" si="2"/>
        <v>129402682742</v>
      </c>
      <c r="L28" s="10">
        <f t="shared" si="0"/>
        <v>13.63831656084459</v>
      </c>
      <c r="N28" s="9">
        <v>5514145981</v>
      </c>
      <c r="P28" s="25">
        <v>123888536761</v>
      </c>
      <c r="Q28" s="25"/>
      <c r="S28" s="9">
        <v>0</v>
      </c>
      <c r="U28" s="9">
        <v>129402682742</v>
      </c>
      <c r="W28" s="10">
        <f t="shared" si="1"/>
        <v>14.032317058486269</v>
      </c>
    </row>
    <row r="29" spans="1:23" ht="18.75" x14ac:dyDescent="0.2">
      <c r="A29" s="27" t="s">
        <v>28</v>
      </c>
      <c r="B29" s="27"/>
      <c r="D29" s="9">
        <v>0</v>
      </c>
      <c r="F29" s="9">
        <v>27922100242</v>
      </c>
      <c r="H29" s="9">
        <v>0</v>
      </c>
      <c r="J29" s="9">
        <f t="shared" si="2"/>
        <v>27922100242</v>
      </c>
      <c r="L29" s="10">
        <f t="shared" si="0"/>
        <v>2.9428326683402859</v>
      </c>
      <c r="N29" s="9">
        <v>4774311364</v>
      </c>
      <c r="P29" s="25">
        <v>23075684988</v>
      </c>
      <c r="Q29" s="25"/>
      <c r="S29" s="9">
        <v>0</v>
      </c>
      <c r="U29" s="9">
        <v>27849996352</v>
      </c>
      <c r="W29" s="10">
        <f t="shared" si="1"/>
        <v>3.020029960801645</v>
      </c>
    </row>
    <row r="30" spans="1:23" ht="18.75" x14ac:dyDescent="0.2">
      <c r="A30" s="27" t="s">
        <v>49</v>
      </c>
      <c r="B30" s="27"/>
      <c r="D30" s="9">
        <v>0</v>
      </c>
      <c r="F30" s="9">
        <v>16591683660</v>
      </c>
      <c r="H30" s="9">
        <v>0</v>
      </c>
      <c r="J30" s="9">
        <f t="shared" si="2"/>
        <v>16591683660</v>
      </c>
      <c r="L30" s="10">
        <f t="shared" si="0"/>
        <v>1.7486703462217206</v>
      </c>
      <c r="N30" s="9">
        <v>3240565309</v>
      </c>
      <c r="P30" s="25">
        <v>7222262299</v>
      </c>
      <c r="Q30" s="25"/>
      <c r="S30" s="9">
        <v>0</v>
      </c>
      <c r="U30" s="9">
        <v>10462827608</v>
      </c>
      <c r="W30" s="10">
        <f t="shared" si="1"/>
        <v>1.1345801432607172</v>
      </c>
    </row>
    <row r="31" spans="1:23" ht="18.75" x14ac:dyDescent="0.2">
      <c r="A31" s="27" t="s">
        <v>24</v>
      </c>
      <c r="B31" s="27"/>
      <c r="D31" s="9">
        <v>0</v>
      </c>
      <c r="F31" s="9">
        <v>67286472485</v>
      </c>
      <c r="H31" s="9">
        <v>0</v>
      </c>
      <c r="J31" s="9">
        <f t="shared" si="2"/>
        <v>67286472485</v>
      </c>
      <c r="L31" s="10">
        <f t="shared" si="0"/>
        <v>7.0916165922357761</v>
      </c>
      <c r="N31" s="9">
        <v>31362425070</v>
      </c>
      <c r="P31" s="25">
        <v>10092970873</v>
      </c>
      <c r="Q31" s="25"/>
      <c r="S31" s="9">
        <v>0</v>
      </c>
      <c r="U31" s="9">
        <v>41455395943</v>
      </c>
      <c r="W31" s="10">
        <f t="shared" si="1"/>
        <v>4.4953879419723588</v>
      </c>
    </row>
    <row r="32" spans="1:23" ht="18.75" x14ac:dyDescent="0.2">
      <c r="A32" s="27" t="s">
        <v>21</v>
      </c>
      <c r="B32" s="27"/>
      <c r="D32" s="9">
        <v>20574620879</v>
      </c>
      <c r="F32" s="9">
        <v>20038771593</v>
      </c>
      <c r="H32" s="9">
        <v>0</v>
      </c>
      <c r="J32" s="9">
        <f t="shared" si="2"/>
        <v>40613392472</v>
      </c>
      <c r="L32" s="10">
        <f t="shared" si="0"/>
        <v>4.2804236466048229</v>
      </c>
      <c r="N32" s="9">
        <v>20574620879</v>
      </c>
      <c r="P32" s="25">
        <v>10201556447</v>
      </c>
      <c r="Q32" s="25"/>
      <c r="S32" s="9">
        <v>0</v>
      </c>
      <c r="U32" s="9">
        <v>30776177326</v>
      </c>
      <c r="W32" s="10">
        <f t="shared" si="1"/>
        <v>3.3373425414035851</v>
      </c>
    </row>
    <row r="33" spans="1:23" ht="18.75" x14ac:dyDescent="0.2">
      <c r="A33" s="27" t="s">
        <v>40</v>
      </c>
      <c r="B33" s="27"/>
      <c r="D33" s="9">
        <v>0</v>
      </c>
      <c r="F33" s="9">
        <v>0</v>
      </c>
      <c r="H33" s="9">
        <v>0</v>
      </c>
      <c r="J33" s="9">
        <f t="shared" si="2"/>
        <v>0</v>
      </c>
      <c r="L33" s="10">
        <f t="shared" si="0"/>
        <v>0</v>
      </c>
      <c r="N33" s="9">
        <v>6214186791</v>
      </c>
      <c r="P33" s="25">
        <v>0</v>
      </c>
      <c r="Q33" s="25"/>
      <c r="S33" s="9">
        <v>0</v>
      </c>
      <c r="U33" s="9">
        <v>6214186791</v>
      </c>
      <c r="W33" s="10">
        <f t="shared" si="1"/>
        <v>0.67386114000298991</v>
      </c>
    </row>
    <row r="34" spans="1:23" ht="18.75" x14ac:dyDescent="0.2">
      <c r="A34" s="27" t="s">
        <v>44</v>
      </c>
      <c r="B34" s="27"/>
      <c r="D34" s="9">
        <v>84938591</v>
      </c>
      <c r="F34" s="9">
        <v>1943856929</v>
      </c>
      <c r="H34" s="9">
        <v>0</v>
      </c>
      <c r="J34" s="9">
        <f t="shared" si="2"/>
        <v>2028795520</v>
      </c>
      <c r="L34" s="10">
        <f t="shared" si="0"/>
        <v>0.21382366232815914</v>
      </c>
      <c r="N34" s="9">
        <v>84938591</v>
      </c>
      <c r="P34" s="25">
        <v>3974041349</v>
      </c>
      <c r="Q34" s="25"/>
      <c r="S34" s="9">
        <v>0</v>
      </c>
      <c r="U34" s="9">
        <v>4058979940</v>
      </c>
      <c r="W34" s="10">
        <f t="shared" si="1"/>
        <v>0.44015233877086518</v>
      </c>
    </row>
    <row r="35" spans="1:23" ht="18.75" x14ac:dyDescent="0.2">
      <c r="A35" s="27" t="s">
        <v>23</v>
      </c>
      <c r="B35" s="27"/>
      <c r="D35" s="9">
        <v>9091904621</v>
      </c>
      <c r="F35" s="9">
        <v>16254264808</v>
      </c>
      <c r="H35" s="9">
        <v>0</v>
      </c>
      <c r="J35" s="9">
        <f t="shared" si="2"/>
        <v>25346169429</v>
      </c>
      <c r="L35" s="10">
        <f t="shared" si="0"/>
        <v>2.6713440166206626</v>
      </c>
      <c r="N35" s="9">
        <v>9091904621</v>
      </c>
      <c r="P35" s="25">
        <v>-12982554583</v>
      </c>
      <c r="Q35" s="25"/>
      <c r="S35" s="9">
        <v>0</v>
      </c>
      <c r="U35" s="9">
        <v>-3890649962</v>
      </c>
      <c r="W35" s="10">
        <f t="shared" si="1"/>
        <v>-0.42189877886242472</v>
      </c>
    </row>
    <row r="36" spans="1:23" ht="18.75" x14ac:dyDescent="0.2">
      <c r="A36" s="27" t="s">
        <v>29</v>
      </c>
      <c r="B36" s="27"/>
      <c r="D36" s="9">
        <v>0</v>
      </c>
      <c r="F36" s="9">
        <v>0</v>
      </c>
      <c r="H36" s="9">
        <v>0</v>
      </c>
      <c r="J36" s="9">
        <f t="shared" si="2"/>
        <v>0</v>
      </c>
      <c r="L36" s="10">
        <f t="shared" si="0"/>
        <v>0</v>
      </c>
      <c r="N36" s="9">
        <v>229013860</v>
      </c>
      <c r="P36" s="25">
        <v>-240317870</v>
      </c>
      <c r="Q36" s="25"/>
      <c r="S36" s="9">
        <v>0</v>
      </c>
      <c r="U36" s="9">
        <v>-11304010</v>
      </c>
      <c r="W36" s="10">
        <f t="shared" si="1"/>
        <v>-1.2257972477166881E-3</v>
      </c>
    </row>
    <row r="37" spans="1:23" ht="18.75" x14ac:dyDescent="0.2">
      <c r="A37" s="27" t="s">
        <v>34</v>
      </c>
      <c r="B37" s="27"/>
      <c r="D37" s="9">
        <v>0</v>
      </c>
      <c r="F37" s="9">
        <v>41782602382</v>
      </c>
      <c r="H37" s="9">
        <v>0</v>
      </c>
      <c r="J37" s="9">
        <f t="shared" si="2"/>
        <v>41782602382</v>
      </c>
      <c r="L37" s="10">
        <f t="shared" si="0"/>
        <v>4.4036518095823212</v>
      </c>
      <c r="N37" s="9">
        <v>0</v>
      </c>
      <c r="P37" s="25">
        <v>29475156652</v>
      </c>
      <c r="Q37" s="25"/>
      <c r="S37" s="9">
        <v>0</v>
      </c>
      <c r="U37" s="9">
        <v>29475156652</v>
      </c>
      <c r="W37" s="10">
        <f t="shared" si="1"/>
        <v>3.1962609640331028</v>
      </c>
    </row>
    <row r="38" spans="1:23" ht="18.75" x14ac:dyDescent="0.2">
      <c r="A38" s="27" t="s">
        <v>37</v>
      </c>
      <c r="B38" s="27"/>
      <c r="D38" s="9">
        <v>0</v>
      </c>
      <c r="F38" s="9">
        <v>3741579677</v>
      </c>
      <c r="H38" s="9">
        <v>0</v>
      </c>
      <c r="J38" s="9">
        <f t="shared" si="2"/>
        <v>3741579677</v>
      </c>
      <c r="L38" s="10">
        <f t="shared" si="0"/>
        <v>0.39434150043309968</v>
      </c>
      <c r="N38" s="9">
        <v>0</v>
      </c>
      <c r="P38" s="25">
        <v>18157250810</v>
      </c>
      <c r="Q38" s="25"/>
      <c r="S38" s="9">
        <v>0</v>
      </c>
      <c r="U38" s="9">
        <v>18157250810</v>
      </c>
      <c r="W38" s="10">
        <f t="shared" si="1"/>
        <v>1.9689568630069865</v>
      </c>
    </row>
    <row r="39" spans="1:23" ht="18.75" x14ac:dyDescent="0.2">
      <c r="A39" s="27" t="s">
        <v>48</v>
      </c>
      <c r="B39" s="27"/>
      <c r="D39" s="9">
        <v>0</v>
      </c>
      <c r="F39" s="9">
        <v>32490516333</v>
      </c>
      <c r="H39" s="9">
        <v>0</v>
      </c>
      <c r="J39" s="9">
        <f t="shared" si="2"/>
        <v>32490516333</v>
      </c>
      <c r="L39" s="10">
        <f t="shared" si="0"/>
        <v>3.4243180866521881</v>
      </c>
      <c r="N39" s="9">
        <v>0</v>
      </c>
      <c r="P39" s="25">
        <v>27206344446</v>
      </c>
      <c r="Q39" s="25"/>
      <c r="S39" s="9">
        <v>0</v>
      </c>
      <c r="U39" s="9">
        <v>27206344446</v>
      </c>
      <c r="W39" s="10">
        <f t="shared" si="1"/>
        <v>2.9502328945514913</v>
      </c>
    </row>
    <row r="40" spans="1:23" ht="18.75" x14ac:dyDescent="0.2">
      <c r="A40" s="27" t="s">
        <v>42</v>
      </c>
      <c r="B40" s="27"/>
      <c r="D40" s="9">
        <v>0</v>
      </c>
      <c r="F40" s="9">
        <v>42794053398</v>
      </c>
      <c r="H40" s="9">
        <v>0</v>
      </c>
      <c r="J40" s="9">
        <f t="shared" si="2"/>
        <v>42794053398</v>
      </c>
      <c r="L40" s="10">
        <f t="shared" si="0"/>
        <v>4.510253070465752</v>
      </c>
      <c r="N40" s="9">
        <v>0</v>
      </c>
      <c r="P40" s="25">
        <v>31963096279</v>
      </c>
      <c r="Q40" s="25"/>
      <c r="S40" s="9">
        <v>0</v>
      </c>
      <c r="U40" s="9">
        <v>31963096279</v>
      </c>
      <c r="W40" s="10">
        <f t="shared" si="1"/>
        <v>3.4660510250169376</v>
      </c>
    </row>
    <row r="41" spans="1:23" ht="18.75" x14ac:dyDescent="0.2">
      <c r="A41" s="27" t="s">
        <v>36</v>
      </c>
      <c r="B41" s="27"/>
      <c r="D41" s="9">
        <v>0</v>
      </c>
      <c r="F41" s="9">
        <v>-4001982084</v>
      </c>
      <c r="H41" s="9">
        <v>0</v>
      </c>
      <c r="J41" s="9">
        <f t="shared" si="2"/>
        <v>-4001982084</v>
      </c>
      <c r="L41" s="10">
        <f t="shared" si="0"/>
        <v>-0.42178645276807325</v>
      </c>
      <c r="N41" s="9">
        <v>0</v>
      </c>
      <c r="P41" s="25">
        <v>-27476108255</v>
      </c>
      <c r="Q41" s="25"/>
      <c r="S41" s="9">
        <v>0</v>
      </c>
      <c r="U41" s="9">
        <v>-27476108255</v>
      </c>
      <c r="W41" s="10">
        <f t="shared" si="1"/>
        <v>-2.9794858529800288</v>
      </c>
    </row>
    <row r="42" spans="1:23" ht="18.75" x14ac:dyDescent="0.2">
      <c r="A42" s="27" t="s">
        <v>45</v>
      </c>
      <c r="B42" s="27"/>
      <c r="D42" s="9">
        <v>0</v>
      </c>
      <c r="F42" s="9">
        <v>18802689940</v>
      </c>
      <c r="H42" s="9">
        <v>0</v>
      </c>
      <c r="J42" s="9">
        <f t="shared" si="2"/>
        <v>18802689940</v>
      </c>
      <c r="L42" s="10">
        <f t="shared" si="0"/>
        <v>1.9816980000979274</v>
      </c>
      <c r="N42" s="9">
        <v>0</v>
      </c>
      <c r="P42" s="25">
        <v>23485887805</v>
      </c>
      <c r="Q42" s="25"/>
      <c r="S42" s="9">
        <v>0</v>
      </c>
      <c r="U42" s="9">
        <v>23485887805</v>
      </c>
      <c r="W42" s="10">
        <f t="shared" si="1"/>
        <v>2.5467897349305186</v>
      </c>
    </row>
    <row r="43" spans="1:23" ht="18.75" x14ac:dyDescent="0.2">
      <c r="A43" s="27" t="s">
        <v>22</v>
      </c>
      <c r="B43" s="27"/>
      <c r="D43" s="9">
        <v>0</v>
      </c>
      <c r="F43" s="9">
        <v>1070264694</v>
      </c>
      <c r="H43" s="9">
        <v>0</v>
      </c>
      <c r="J43" s="9">
        <f t="shared" si="2"/>
        <v>1070264694</v>
      </c>
      <c r="L43" s="10">
        <f t="shared" si="0"/>
        <v>0.1127998924857674</v>
      </c>
      <c r="N43" s="9">
        <v>0</v>
      </c>
      <c r="P43" s="25">
        <v>-42991472312</v>
      </c>
      <c r="Q43" s="25"/>
      <c r="S43" s="9">
        <v>0</v>
      </c>
      <c r="U43" s="9">
        <v>-42991472312</v>
      </c>
      <c r="W43" s="10">
        <f t="shared" si="1"/>
        <v>-4.6619587593551142</v>
      </c>
    </row>
    <row r="44" spans="1:23" ht="18.75" x14ac:dyDescent="0.2">
      <c r="A44" s="27" t="s">
        <v>54</v>
      </c>
      <c r="B44" s="27"/>
      <c r="D44" s="9">
        <v>0</v>
      </c>
      <c r="F44" s="9">
        <v>4869843030</v>
      </c>
      <c r="H44" s="9">
        <v>0</v>
      </c>
      <c r="J44" s="9">
        <f t="shared" si="2"/>
        <v>4869843030</v>
      </c>
      <c r="L44" s="10">
        <f t="shared" si="0"/>
        <v>0.51325412609244092</v>
      </c>
      <c r="N44" s="9">
        <v>0</v>
      </c>
      <c r="P44" s="25">
        <v>4869843030</v>
      </c>
      <c r="Q44" s="25"/>
      <c r="S44" s="9">
        <v>0</v>
      </c>
      <c r="U44" s="9">
        <v>4869843030</v>
      </c>
      <c r="W44" s="10">
        <f t="shared" si="1"/>
        <v>0.5280816438579139</v>
      </c>
    </row>
    <row r="45" spans="1:23" ht="18.75" x14ac:dyDescent="0.2">
      <c r="A45" s="27" t="s">
        <v>35</v>
      </c>
      <c r="B45" s="27"/>
      <c r="D45" s="9">
        <v>0</v>
      </c>
      <c r="F45" s="9">
        <v>23736287090</v>
      </c>
      <c r="H45" s="9">
        <v>0</v>
      </c>
      <c r="J45" s="9">
        <f t="shared" si="2"/>
        <v>23736287090</v>
      </c>
      <c r="L45" s="10">
        <f t="shared" si="0"/>
        <v>2.5016714526540373</v>
      </c>
      <c r="N45" s="9">
        <v>0</v>
      </c>
      <c r="P45" s="25">
        <v>18266072496</v>
      </c>
      <c r="Q45" s="25"/>
      <c r="S45" s="9">
        <v>0</v>
      </c>
      <c r="U45" s="9">
        <v>18266072496</v>
      </c>
      <c r="W45" s="10">
        <f t="shared" si="1"/>
        <v>1.9807573942512697</v>
      </c>
    </row>
    <row r="46" spans="1:23" ht="18.75" x14ac:dyDescent="0.2">
      <c r="A46" s="24" t="s">
        <v>53</v>
      </c>
      <c r="B46" s="24"/>
      <c r="D46" s="13">
        <v>0</v>
      </c>
      <c r="F46" s="13">
        <v>6917591947</v>
      </c>
      <c r="H46" s="13">
        <v>0</v>
      </c>
      <c r="J46" s="9">
        <f t="shared" si="2"/>
        <v>6917591947</v>
      </c>
      <c r="L46" s="10">
        <f t="shared" si="0"/>
        <v>0.72907537009906298</v>
      </c>
      <c r="N46" s="13">
        <v>0</v>
      </c>
      <c r="P46" s="25">
        <f>6917591946-5</f>
        <v>6917591941</v>
      </c>
      <c r="Q46" s="25"/>
      <c r="S46" s="13">
        <v>0</v>
      </c>
      <c r="U46" s="13">
        <v>6917591946</v>
      </c>
      <c r="W46" s="10">
        <f t="shared" si="1"/>
        <v>0.75013779784642165</v>
      </c>
    </row>
    <row r="47" spans="1:23" ht="21.75" thickBot="1" x14ac:dyDescent="0.25">
      <c r="A47" s="26" t="s">
        <v>55</v>
      </c>
      <c r="B47" s="26"/>
      <c r="D47" s="15">
        <f>SUM(D8:D46)</f>
        <v>56721801157</v>
      </c>
      <c r="F47" s="15">
        <f>SUM(F8:F46)</f>
        <v>848813071799</v>
      </c>
      <c r="H47" s="15">
        <f>SUM(H8:H46)</f>
        <v>42674604671</v>
      </c>
      <c r="J47" s="15">
        <f>SUM(J8:J46)</f>
        <v>948209477627</v>
      </c>
      <c r="L47" s="16">
        <f>SUM(L8:L46)</f>
        <v>99.935957646670957</v>
      </c>
      <c r="N47" s="15">
        <f>SUM(N8:N46)</f>
        <v>182635073198</v>
      </c>
      <c r="P47" s="37">
        <f>SUM(P8:Q46)</f>
        <v>721826971366</v>
      </c>
      <c r="Q47" s="37"/>
      <c r="S47" s="15">
        <f>SUM(S8:S46)</f>
        <v>15985990231</v>
      </c>
      <c r="U47" s="15">
        <v>920448034800</v>
      </c>
      <c r="W47" s="16">
        <f>SUM(W8:W46)</f>
        <v>99.812603467625578</v>
      </c>
    </row>
    <row r="48" spans="1:23" ht="13.5" thickTop="1" x14ac:dyDescent="0.2">
      <c r="D48" s="18"/>
      <c r="F48" s="18"/>
      <c r="H48" s="18"/>
      <c r="N48" s="18"/>
      <c r="Q48" s="18"/>
      <c r="S48" s="18"/>
    </row>
    <row r="49" spans="2:21" ht="18.75" x14ac:dyDescent="0.2">
      <c r="D49" s="18"/>
      <c r="F49" s="18"/>
      <c r="H49" s="18"/>
      <c r="N49" s="18"/>
      <c r="Q49" s="25"/>
      <c r="R49" s="25"/>
      <c r="S49" s="25"/>
      <c r="T49" s="25"/>
      <c r="U49" s="9"/>
    </row>
    <row r="50" spans="2:21" ht="18.75" x14ac:dyDescent="0.2">
      <c r="Q50" s="25"/>
      <c r="R50" s="25"/>
      <c r="S50" s="25"/>
      <c r="T50" s="25"/>
      <c r="U50" s="9"/>
    </row>
    <row r="51" spans="2:21" ht="18.75" x14ac:dyDescent="0.2">
      <c r="Q51" s="25"/>
      <c r="R51" s="25"/>
      <c r="S51" s="25"/>
      <c r="T51" s="25"/>
      <c r="U51" s="9"/>
    </row>
    <row r="52" spans="2:21" ht="18.75" x14ac:dyDescent="0.2">
      <c r="Q52" s="25"/>
      <c r="R52" s="25"/>
      <c r="S52" s="25"/>
      <c r="T52" s="25"/>
      <c r="U52" s="9"/>
    </row>
    <row r="53" spans="2:21" ht="18.75" x14ac:dyDescent="0.2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2:21" ht="18.75" x14ac:dyDescent="0.2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2:21" ht="18.75" x14ac:dyDescent="0.2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2:21" ht="18.75" x14ac:dyDescent="0.2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2:21" ht="18.75" x14ac:dyDescent="0.2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2:21" ht="18.75" x14ac:dyDescent="0.2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2:21" ht="18.75" x14ac:dyDescent="0.2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2:21" ht="18.75" x14ac:dyDescent="0.2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</sheetData>
  <mergeCells count="96"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Q52:R52"/>
    <mergeCell ref="S52:T52"/>
    <mergeCell ref="Q49:R49"/>
    <mergeCell ref="S49:T49"/>
    <mergeCell ref="Q50:R50"/>
    <mergeCell ref="S50:T50"/>
    <mergeCell ref="Q51:R51"/>
    <mergeCell ref="S51:T51"/>
  </mergeCells>
  <pageMargins left="0.39" right="0.39" top="0.39" bottom="0.39" header="0" footer="0"/>
  <pageSetup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1"/>
  <sheetViews>
    <sheetView rightToLeft="1" view="pageBreakPreview" zoomScale="145" zoomScaleNormal="100" zoomScaleSheetLayoutView="145" workbookViewId="0">
      <selection activeCell="D20" sqref="D20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28515625" bestFit="1" customWidth="1"/>
    <col min="5" max="5" width="1.28515625" customWidth="1"/>
    <col min="6" max="6" width="27.28515625" bestFit="1" customWidth="1"/>
    <col min="7" max="7" width="10.140625" bestFit="1" customWidth="1"/>
  </cols>
  <sheetData>
    <row r="1" spans="1:7" ht="25.5" x14ac:dyDescent="0.2">
      <c r="A1" s="32" t="s">
        <v>0</v>
      </c>
      <c r="B1" s="32"/>
      <c r="C1" s="32"/>
      <c r="D1" s="32"/>
      <c r="E1" s="32"/>
      <c r="F1" s="32"/>
    </row>
    <row r="2" spans="1:7" ht="25.5" x14ac:dyDescent="0.2">
      <c r="A2" s="32" t="s">
        <v>85</v>
      </c>
      <c r="B2" s="32"/>
      <c r="C2" s="32"/>
      <c r="D2" s="32"/>
      <c r="E2" s="32"/>
      <c r="F2" s="32"/>
    </row>
    <row r="3" spans="1:7" ht="25.5" x14ac:dyDescent="0.2">
      <c r="A3" s="32" t="s">
        <v>2</v>
      </c>
      <c r="B3" s="32"/>
      <c r="C3" s="32"/>
      <c r="D3" s="32"/>
      <c r="E3" s="32"/>
      <c r="F3" s="32"/>
    </row>
    <row r="5" spans="1:7" ht="24" x14ac:dyDescent="0.2">
      <c r="A5" s="1" t="s">
        <v>109</v>
      </c>
      <c r="B5" s="33" t="s">
        <v>110</v>
      </c>
      <c r="C5" s="33"/>
      <c r="D5" s="33"/>
      <c r="E5" s="33"/>
      <c r="F5" s="33"/>
    </row>
    <row r="6" spans="1:7" ht="21" x14ac:dyDescent="0.2">
      <c r="D6" s="28" t="s">
        <v>100</v>
      </c>
      <c r="E6" s="28"/>
      <c r="F6" s="23" t="s">
        <v>101</v>
      </c>
    </row>
    <row r="7" spans="1:7" ht="42" x14ac:dyDescent="0.2">
      <c r="A7" s="28" t="s">
        <v>111</v>
      </c>
      <c r="B7" s="28"/>
      <c r="D7" s="17" t="s">
        <v>112</v>
      </c>
      <c r="E7" s="3"/>
      <c r="F7" s="17" t="s">
        <v>112</v>
      </c>
    </row>
    <row r="8" spans="1:7" ht="18.75" x14ac:dyDescent="0.2">
      <c r="A8" s="29" t="s">
        <v>143</v>
      </c>
      <c r="B8" s="29"/>
      <c r="D8" s="6">
        <v>1532982</v>
      </c>
      <c r="F8" s="6">
        <v>24527214</v>
      </c>
      <c r="G8" s="18"/>
    </row>
    <row r="9" spans="1:7" ht="18.75" x14ac:dyDescent="0.2">
      <c r="A9" s="27" t="s">
        <v>142</v>
      </c>
      <c r="B9" s="27"/>
      <c r="D9" s="9">
        <v>9217759</v>
      </c>
      <c r="F9" s="9">
        <v>52386389</v>
      </c>
    </row>
    <row r="10" spans="1:7" ht="21.75" thickBot="1" x14ac:dyDescent="0.25">
      <c r="A10" s="26" t="s">
        <v>55</v>
      </c>
      <c r="B10" s="26"/>
      <c r="D10" s="15">
        <v>10750741</v>
      </c>
      <c r="F10" s="15">
        <v>76913603</v>
      </c>
    </row>
    <row r="11" spans="1:7" ht="13.5" thickTop="1" x14ac:dyDescent="0.2"/>
  </sheetData>
  <mergeCells count="9">
    <mergeCell ref="A10:B10"/>
    <mergeCell ref="A7:B7"/>
    <mergeCell ref="A8:B8"/>
    <mergeCell ref="A9:B9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30" zoomScaleNormal="100" zoomScaleSheetLayoutView="130" workbookViewId="0">
      <selection activeCell="B25" sqref="B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2" t="s">
        <v>0</v>
      </c>
      <c r="B1" s="32"/>
      <c r="C1" s="32"/>
      <c r="D1" s="32"/>
      <c r="E1" s="32"/>
      <c r="F1" s="32"/>
    </row>
    <row r="2" spans="1:6" ht="21.75" customHeight="1" x14ac:dyDescent="0.2">
      <c r="A2" s="32" t="s">
        <v>85</v>
      </c>
      <c r="B2" s="32"/>
      <c r="C2" s="32"/>
      <c r="D2" s="32"/>
      <c r="E2" s="32"/>
      <c r="F2" s="32"/>
    </row>
    <row r="3" spans="1:6" ht="21.75" customHeight="1" x14ac:dyDescent="0.2">
      <c r="A3" s="32" t="s">
        <v>2</v>
      </c>
      <c r="B3" s="32"/>
      <c r="C3" s="32"/>
      <c r="D3" s="32"/>
      <c r="E3" s="32"/>
      <c r="F3" s="32"/>
    </row>
    <row r="4" spans="1:6" ht="14.45" customHeight="1" x14ac:dyDescent="0.2"/>
    <row r="5" spans="1:6" ht="29.1" customHeight="1" x14ac:dyDescent="0.2">
      <c r="A5" s="1" t="s">
        <v>113</v>
      </c>
      <c r="B5" s="33" t="s">
        <v>97</v>
      </c>
      <c r="C5" s="33"/>
      <c r="D5" s="33"/>
      <c r="E5" s="33"/>
      <c r="F5" s="33"/>
    </row>
    <row r="6" spans="1:6" ht="14.45" customHeight="1" x14ac:dyDescent="0.2">
      <c r="A6" s="36" t="s">
        <v>97</v>
      </c>
      <c r="B6" s="36"/>
      <c r="D6" s="2" t="s">
        <v>100</v>
      </c>
      <c r="F6" s="2" t="s">
        <v>9</v>
      </c>
    </row>
    <row r="7" spans="1:6" ht="21.75" customHeight="1" x14ac:dyDescent="0.2">
      <c r="A7" s="27" t="s">
        <v>97</v>
      </c>
      <c r="B7" s="27"/>
      <c r="D7" s="6">
        <v>360937964</v>
      </c>
      <c r="F7" s="6">
        <v>1147016785</v>
      </c>
    </row>
    <row r="8" spans="1:6" ht="21.75" customHeight="1" x14ac:dyDescent="0.2">
      <c r="A8" s="24" t="s">
        <v>114</v>
      </c>
      <c r="B8" s="24"/>
      <c r="D8" s="13">
        <v>235956109</v>
      </c>
      <c r="F8" s="13">
        <v>504195760</v>
      </c>
    </row>
    <row r="9" spans="1:6" ht="21.75" customHeight="1" x14ac:dyDescent="0.2">
      <c r="A9" s="26" t="s">
        <v>55</v>
      </c>
      <c r="B9" s="26"/>
      <c r="D9" s="15">
        <v>596894073</v>
      </c>
      <c r="F9" s="15">
        <v>1651212545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4"/>
  <sheetViews>
    <sheetView rightToLeft="1" view="pageBreakPreview" zoomScaleNormal="100" zoomScaleSheetLayoutView="100" workbookViewId="0">
      <selection activeCell="K30" sqref="K30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5.5" x14ac:dyDescent="0.2">
      <c r="A2" s="32" t="s">
        <v>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5" spans="1:19" ht="24" x14ac:dyDescent="0.2">
      <c r="A5" s="33" t="s">
        <v>103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21" x14ac:dyDescent="0.2">
      <c r="A6" s="28" t="s">
        <v>57</v>
      </c>
      <c r="C6" s="28" t="s">
        <v>115</v>
      </c>
      <c r="D6" s="28"/>
      <c r="E6" s="28"/>
      <c r="F6" s="28"/>
      <c r="G6" s="28"/>
      <c r="I6" s="28" t="s">
        <v>100</v>
      </c>
      <c r="J6" s="28"/>
      <c r="K6" s="28"/>
      <c r="L6" s="28"/>
      <c r="M6" s="28"/>
      <c r="O6" s="28" t="s">
        <v>101</v>
      </c>
      <c r="P6" s="28"/>
      <c r="Q6" s="28"/>
      <c r="R6" s="28"/>
      <c r="S6" s="28"/>
    </row>
    <row r="7" spans="1:19" ht="21" x14ac:dyDescent="0.2">
      <c r="A7" s="28"/>
      <c r="C7" s="17" t="s">
        <v>116</v>
      </c>
      <c r="D7" s="3"/>
      <c r="E7" s="17" t="s">
        <v>117</v>
      </c>
      <c r="F7" s="3"/>
      <c r="G7" s="17" t="s">
        <v>118</v>
      </c>
      <c r="I7" s="17" t="s">
        <v>119</v>
      </c>
      <c r="J7" s="3"/>
      <c r="K7" s="17" t="s">
        <v>120</v>
      </c>
      <c r="L7" s="3"/>
      <c r="M7" s="17" t="s">
        <v>121</v>
      </c>
      <c r="O7" s="17" t="s">
        <v>119</v>
      </c>
      <c r="P7" s="3"/>
      <c r="Q7" s="17" t="s">
        <v>120</v>
      </c>
      <c r="R7" s="3"/>
      <c r="S7" s="17" t="s">
        <v>121</v>
      </c>
    </row>
    <row r="8" spans="1:19" ht="18.75" x14ac:dyDescent="0.2">
      <c r="A8" s="5" t="s">
        <v>47</v>
      </c>
      <c r="C8" s="5" t="s">
        <v>122</v>
      </c>
      <c r="E8" s="6">
        <v>5471764</v>
      </c>
      <c r="G8" s="6">
        <v>3000</v>
      </c>
      <c r="I8" s="6">
        <v>16415292000</v>
      </c>
      <c r="K8" s="6">
        <v>0</v>
      </c>
      <c r="M8" s="6">
        <v>16415292000</v>
      </c>
      <c r="O8" s="6">
        <v>16415292000</v>
      </c>
      <c r="Q8" s="6">
        <v>0</v>
      </c>
      <c r="S8" s="6">
        <v>16415292000</v>
      </c>
    </row>
    <row r="9" spans="1:19" ht="18.75" x14ac:dyDescent="0.2">
      <c r="A9" s="8" t="s">
        <v>25</v>
      </c>
      <c r="C9" s="8" t="s">
        <v>123</v>
      </c>
      <c r="E9" s="9">
        <v>4759003</v>
      </c>
      <c r="G9" s="9">
        <v>850</v>
      </c>
      <c r="I9" s="9">
        <v>0</v>
      </c>
      <c r="K9" s="9">
        <v>0</v>
      </c>
      <c r="M9" s="9">
        <v>0</v>
      </c>
      <c r="O9" s="9">
        <v>4045152550</v>
      </c>
      <c r="Q9" s="9">
        <v>54664224</v>
      </c>
      <c r="S9" s="9">
        <v>3990488326</v>
      </c>
    </row>
    <row r="10" spans="1:19" ht="18.75" x14ac:dyDescent="0.2">
      <c r="A10" s="8" t="s">
        <v>19</v>
      </c>
      <c r="C10" s="8" t="s">
        <v>124</v>
      </c>
      <c r="E10" s="9">
        <v>1600000</v>
      </c>
      <c r="G10" s="9">
        <v>126</v>
      </c>
      <c r="I10" s="9">
        <v>0</v>
      </c>
      <c r="K10" s="9">
        <v>0</v>
      </c>
      <c r="M10" s="9">
        <v>0</v>
      </c>
      <c r="O10" s="9">
        <v>201600000</v>
      </c>
      <c r="Q10" s="9">
        <v>0</v>
      </c>
      <c r="S10" s="9">
        <v>201600000</v>
      </c>
    </row>
    <row r="11" spans="1:19" ht="18.75" x14ac:dyDescent="0.2">
      <c r="A11" s="8" t="s">
        <v>33</v>
      </c>
      <c r="C11" s="8" t="s">
        <v>124</v>
      </c>
      <c r="E11" s="9">
        <v>9447273</v>
      </c>
      <c r="G11" s="9">
        <v>1840</v>
      </c>
      <c r="I11" s="9">
        <v>0</v>
      </c>
      <c r="K11" s="9">
        <v>0</v>
      </c>
      <c r="M11" s="9">
        <v>0</v>
      </c>
      <c r="O11" s="9">
        <v>17382982320</v>
      </c>
      <c r="Q11" s="9">
        <v>0</v>
      </c>
      <c r="S11" s="9">
        <v>17382982320</v>
      </c>
    </row>
    <row r="12" spans="1:19" ht="18.75" x14ac:dyDescent="0.2">
      <c r="A12" s="8" t="s">
        <v>46</v>
      </c>
      <c r="C12" s="8" t="s">
        <v>7</v>
      </c>
      <c r="E12" s="9">
        <v>11393813</v>
      </c>
      <c r="G12" s="9">
        <v>450</v>
      </c>
      <c r="I12" s="9">
        <v>5127215850</v>
      </c>
      <c r="K12" s="9">
        <v>86316765</v>
      </c>
      <c r="M12" s="9">
        <v>5040899085</v>
      </c>
      <c r="O12" s="9">
        <v>5127215850</v>
      </c>
      <c r="Q12" s="9">
        <v>86316765</v>
      </c>
      <c r="S12" s="9">
        <v>5040899085</v>
      </c>
    </row>
    <row r="13" spans="1:19" ht="18.75" x14ac:dyDescent="0.2">
      <c r="A13" s="8" t="s">
        <v>43</v>
      </c>
      <c r="C13" s="8" t="s">
        <v>7</v>
      </c>
      <c r="E13" s="9">
        <v>43274421</v>
      </c>
      <c r="G13" s="9">
        <v>250</v>
      </c>
      <c r="I13" s="9">
        <v>0</v>
      </c>
      <c r="K13" s="9">
        <v>0</v>
      </c>
      <c r="M13" s="9">
        <v>0</v>
      </c>
      <c r="O13" s="9">
        <v>10818605250</v>
      </c>
      <c r="Q13" s="9">
        <v>7404932</v>
      </c>
      <c r="S13" s="9">
        <v>10811200318</v>
      </c>
    </row>
    <row r="14" spans="1:19" ht="18.75" x14ac:dyDescent="0.2">
      <c r="A14" s="8" t="s">
        <v>27</v>
      </c>
      <c r="C14" s="8" t="s">
        <v>124</v>
      </c>
      <c r="E14" s="9">
        <v>13196288</v>
      </c>
      <c r="G14" s="9">
        <v>930</v>
      </c>
      <c r="I14" s="9">
        <v>0</v>
      </c>
      <c r="K14" s="9">
        <v>0</v>
      </c>
      <c r="M14" s="9">
        <v>0</v>
      </c>
      <c r="O14" s="9">
        <v>12272547840</v>
      </c>
      <c r="Q14" s="9">
        <v>720052775</v>
      </c>
      <c r="S14" s="9">
        <v>11552495065</v>
      </c>
    </row>
    <row r="15" spans="1:19" ht="18.75" x14ac:dyDescent="0.2">
      <c r="A15" s="8" t="s">
        <v>26</v>
      </c>
      <c r="C15" s="8" t="s">
        <v>125</v>
      </c>
      <c r="E15" s="9">
        <v>1384334</v>
      </c>
      <c r="G15" s="9">
        <v>940</v>
      </c>
      <c r="I15" s="9">
        <v>0</v>
      </c>
      <c r="K15" s="9">
        <v>0</v>
      </c>
      <c r="M15" s="9">
        <v>0</v>
      </c>
      <c r="O15" s="9">
        <v>1301273960</v>
      </c>
      <c r="Q15" s="9">
        <v>53008532</v>
      </c>
      <c r="S15" s="9">
        <v>1248265428</v>
      </c>
    </row>
    <row r="16" spans="1:19" ht="18.75" x14ac:dyDescent="0.2">
      <c r="A16" s="8" t="s">
        <v>20</v>
      </c>
      <c r="C16" s="8" t="s">
        <v>124</v>
      </c>
      <c r="E16" s="9">
        <v>37553788</v>
      </c>
      <c r="G16" s="9">
        <v>740</v>
      </c>
      <c r="I16" s="9">
        <v>0</v>
      </c>
      <c r="K16" s="9">
        <v>0</v>
      </c>
      <c r="M16" s="9">
        <v>0</v>
      </c>
      <c r="O16" s="9">
        <v>27789803120</v>
      </c>
      <c r="Q16" s="9">
        <v>301244478</v>
      </c>
      <c r="S16" s="9">
        <v>27488558642</v>
      </c>
    </row>
    <row r="17" spans="1:19" ht="18.75" x14ac:dyDescent="0.2">
      <c r="A17" s="8" t="s">
        <v>41</v>
      </c>
      <c r="C17" s="8" t="s">
        <v>126</v>
      </c>
      <c r="E17" s="9">
        <v>101424578</v>
      </c>
      <c r="G17" s="9">
        <v>55</v>
      </c>
      <c r="I17" s="9">
        <v>5578351790</v>
      </c>
      <c r="K17" s="9">
        <v>64205809</v>
      </c>
      <c r="M17" s="9">
        <v>5514145981</v>
      </c>
      <c r="O17" s="9">
        <v>5578351790</v>
      </c>
      <c r="Q17" s="9">
        <v>64205809</v>
      </c>
      <c r="S17" s="9">
        <v>5514145981</v>
      </c>
    </row>
    <row r="18" spans="1:19" ht="18.75" x14ac:dyDescent="0.2">
      <c r="A18" s="8" t="s">
        <v>28</v>
      </c>
      <c r="C18" s="8" t="s">
        <v>123</v>
      </c>
      <c r="E18" s="9">
        <v>6323510</v>
      </c>
      <c r="G18" s="9">
        <v>800</v>
      </c>
      <c r="I18" s="9">
        <v>0</v>
      </c>
      <c r="K18" s="9">
        <v>0</v>
      </c>
      <c r="M18" s="9">
        <v>0</v>
      </c>
      <c r="O18" s="9">
        <v>5058808000</v>
      </c>
      <c r="Q18" s="9">
        <v>284496636</v>
      </c>
      <c r="S18" s="9">
        <v>4774311364</v>
      </c>
    </row>
    <row r="19" spans="1:19" ht="18.75" x14ac:dyDescent="0.2">
      <c r="A19" s="8" t="s">
        <v>49</v>
      </c>
      <c r="C19" s="8" t="s">
        <v>7</v>
      </c>
      <c r="E19" s="9">
        <v>9835845</v>
      </c>
      <c r="G19" s="9">
        <v>350</v>
      </c>
      <c r="I19" s="9">
        <v>0</v>
      </c>
      <c r="K19" s="9">
        <v>0</v>
      </c>
      <c r="M19" s="9">
        <v>0</v>
      </c>
      <c r="O19" s="9">
        <v>3442545750</v>
      </c>
      <c r="Q19" s="9">
        <v>201980441</v>
      </c>
      <c r="S19" s="9">
        <v>3240565309</v>
      </c>
    </row>
    <row r="20" spans="1:19" ht="18.75" x14ac:dyDescent="0.2">
      <c r="A20" s="8" t="s">
        <v>24</v>
      </c>
      <c r="C20" s="8" t="s">
        <v>123</v>
      </c>
      <c r="E20" s="9">
        <v>28254437</v>
      </c>
      <c r="G20" s="9">
        <v>1110</v>
      </c>
      <c r="I20" s="9">
        <v>0</v>
      </c>
      <c r="K20" s="9">
        <v>0</v>
      </c>
      <c r="M20" s="9">
        <v>0</v>
      </c>
      <c r="O20" s="9">
        <v>31362425070</v>
      </c>
      <c r="Q20" s="9">
        <v>0</v>
      </c>
      <c r="S20" s="9">
        <v>31362425070</v>
      </c>
    </row>
    <row r="21" spans="1:19" ht="18.75" x14ac:dyDescent="0.2">
      <c r="A21" s="8" t="s">
        <v>21</v>
      </c>
      <c r="C21" s="8" t="s">
        <v>127</v>
      </c>
      <c r="E21" s="9">
        <v>18358980</v>
      </c>
      <c r="G21" s="9">
        <v>1189</v>
      </c>
      <c r="I21" s="9">
        <v>21828827220</v>
      </c>
      <c r="K21" s="9">
        <v>1254206341</v>
      </c>
      <c r="M21" s="9">
        <v>20574620879</v>
      </c>
      <c r="O21" s="9">
        <v>21828827220</v>
      </c>
      <c r="Q21" s="9">
        <v>1254206341</v>
      </c>
      <c r="S21" s="9">
        <v>20574620879</v>
      </c>
    </row>
    <row r="22" spans="1:19" ht="18.75" x14ac:dyDescent="0.2">
      <c r="A22" s="8" t="s">
        <v>40</v>
      </c>
      <c r="C22" s="8" t="s">
        <v>7</v>
      </c>
      <c r="E22" s="9">
        <v>3848189</v>
      </c>
      <c r="G22" s="9">
        <v>1700</v>
      </c>
      <c r="I22" s="9">
        <v>0</v>
      </c>
      <c r="K22" s="9">
        <v>0</v>
      </c>
      <c r="M22" s="9">
        <v>0</v>
      </c>
      <c r="O22" s="9">
        <v>6541921300</v>
      </c>
      <c r="Q22" s="9">
        <v>327734509</v>
      </c>
      <c r="S22" s="9">
        <v>6214186791</v>
      </c>
    </row>
    <row r="23" spans="1:19" ht="18.75" x14ac:dyDescent="0.2">
      <c r="A23" s="8" t="s">
        <v>44</v>
      </c>
      <c r="C23" s="8" t="s">
        <v>128</v>
      </c>
      <c r="E23" s="9">
        <v>3000000</v>
      </c>
      <c r="G23" s="9">
        <v>30</v>
      </c>
      <c r="I23" s="9">
        <v>90000000</v>
      </c>
      <c r="K23" s="9">
        <v>5061409</v>
      </c>
      <c r="M23" s="9">
        <v>84938591</v>
      </c>
      <c r="O23" s="9">
        <v>90000000</v>
      </c>
      <c r="Q23" s="9">
        <v>5061409</v>
      </c>
      <c r="S23" s="9">
        <v>84938591</v>
      </c>
    </row>
    <row r="24" spans="1:19" ht="18.75" x14ac:dyDescent="0.2">
      <c r="A24" s="8" t="s">
        <v>50</v>
      </c>
      <c r="C24" s="8" t="s">
        <v>129</v>
      </c>
      <c r="E24" s="9">
        <v>10681789</v>
      </c>
      <c r="G24" s="9">
        <v>650</v>
      </c>
      <c r="I24" s="9">
        <v>0</v>
      </c>
      <c r="K24" s="9">
        <v>0</v>
      </c>
      <c r="M24" s="9">
        <v>0</v>
      </c>
      <c r="O24" s="9">
        <v>6943162850</v>
      </c>
      <c r="Q24" s="9">
        <v>364955348</v>
      </c>
      <c r="S24" s="9">
        <v>6578207502</v>
      </c>
    </row>
    <row r="25" spans="1:19" ht="18.75" x14ac:dyDescent="0.2">
      <c r="A25" s="8" t="s">
        <v>23</v>
      </c>
      <c r="C25" s="8" t="s">
        <v>127</v>
      </c>
      <c r="E25" s="9">
        <v>2385796</v>
      </c>
      <c r="G25" s="9">
        <v>3850</v>
      </c>
      <c r="I25" s="9">
        <v>9185314600</v>
      </c>
      <c r="K25" s="9">
        <v>93409979</v>
      </c>
      <c r="M25" s="9">
        <v>9091904621</v>
      </c>
      <c r="O25" s="9">
        <v>9185314600</v>
      </c>
      <c r="Q25" s="9">
        <v>93409979</v>
      </c>
      <c r="S25" s="9">
        <v>9091904621</v>
      </c>
    </row>
    <row r="26" spans="1:19" ht="18.75" x14ac:dyDescent="0.2">
      <c r="A26" s="8" t="s">
        <v>107</v>
      </c>
      <c r="C26" s="8" t="s">
        <v>130</v>
      </c>
      <c r="E26" s="9">
        <v>800000</v>
      </c>
      <c r="G26" s="9">
        <v>441</v>
      </c>
      <c r="I26" s="9">
        <v>0</v>
      </c>
      <c r="K26" s="9">
        <v>0</v>
      </c>
      <c r="M26" s="9">
        <v>0</v>
      </c>
      <c r="O26" s="9">
        <v>352800000</v>
      </c>
      <c r="Q26" s="9">
        <v>14371616</v>
      </c>
      <c r="S26" s="9">
        <v>338428384</v>
      </c>
    </row>
    <row r="27" spans="1:19" ht="18.75" x14ac:dyDescent="0.2">
      <c r="A27" s="8" t="s">
        <v>51</v>
      </c>
      <c r="C27" s="8" t="s">
        <v>131</v>
      </c>
      <c r="E27" s="9">
        <v>125000</v>
      </c>
      <c r="G27" s="9">
        <v>2050</v>
      </c>
      <c r="I27" s="9">
        <v>0</v>
      </c>
      <c r="K27" s="9">
        <v>0</v>
      </c>
      <c r="M27" s="9">
        <v>0</v>
      </c>
      <c r="O27" s="9">
        <v>256250000</v>
      </c>
      <c r="Q27" s="9">
        <v>13469338</v>
      </c>
      <c r="S27" s="9">
        <v>242780662</v>
      </c>
    </row>
    <row r="28" spans="1:19" ht="18.75" x14ac:dyDescent="0.2">
      <c r="A28" s="8" t="s">
        <v>52</v>
      </c>
      <c r="C28" s="8" t="s">
        <v>132</v>
      </c>
      <c r="E28" s="9">
        <v>219000</v>
      </c>
      <c r="G28" s="9">
        <v>1177</v>
      </c>
      <c r="I28" s="9">
        <v>0</v>
      </c>
      <c r="K28" s="9">
        <v>0</v>
      </c>
      <c r="M28" s="9">
        <v>0</v>
      </c>
      <c r="O28" s="9">
        <v>257763000</v>
      </c>
      <c r="Q28" s="9">
        <v>0</v>
      </c>
      <c r="S28" s="9">
        <v>257763000</v>
      </c>
    </row>
    <row r="29" spans="1:19" ht="18.75" x14ac:dyDescent="0.2">
      <c r="A29" s="11" t="s">
        <v>29</v>
      </c>
      <c r="C29" s="8" t="s">
        <v>7</v>
      </c>
      <c r="E29" s="9">
        <v>585000</v>
      </c>
      <c r="G29" s="9">
        <v>414</v>
      </c>
      <c r="I29" s="13">
        <v>0</v>
      </c>
      <c r="K29" s="13">
        <v>0</v>
      </c>
      <c r="M29" s="13">
        <v>0</v>
      </c>
      <c r="O29" s="13">
        <v>242190000</v>
      </c>
      <c r="Q29" s="13">
        <v>13176140</v>
      </c>
      <c r="S29" s="13">
        <v>229013860</v>
      </c>
    </row>
    <row r="30" spans="1:19" ht="21" x14ac:dyDescent="0.2">
      <c r="A30" s="14" t="s">
        <v>55</v>
      </c>
      <c r="C30" s="9"/>
      <c r="E30" s="9"/>
      <c r="G30" s="9"/>
      <c r="I30" s="15">
        <v>58225001460</v>
      </c>
      <c r="K30" s="15">
        <f>SUM(K8:K29)</f>
        <v>1503200303</v>
      </c>
      <c r="M30" s="15">
        <f>SUM(M8:M29)</f>
        <v>56721801157</v>
      </c>
      <c r="O30" s="15">
        <f>SUM(O8:O29)</f>
        <v>186494832470</v>
      </c>
      <c r="Q30" s="15">
        <f>SUM(Q8:Q29)</f>
        <v>3859759272</v>
      </c>
      <c r="S30" s="15">
        <f>SUM(S8:S29)</f>
        <v>182635073198</v>
      </c>
    </row>
    <row r="31" spans="1:19" x14ac:dyDescent="0.2">
      <c r="S31" s="18"/>
    </row>
    <row r="34" spans="15:15" x14ac:dyDescent="0.2">
      <c r="O34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Ghazaleh Khademian</cp:lastModifiedBy>
  <dcterms:created xsi:type="dcterms:W3CDTF">2026-08-23T07:22:22Z</dcterms:created>
  <dcterms:modified xsi:type="dcterms:W3CDTF">2026-08-26T10:48:15Z</dcterms:modified>
</cp:coreProperties>
</file>