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صندوق سرمایه گذاری مشترک یکم سامان\افشای پرتفو\1404\"/>
    </mc:Choice>
  </mc:AlternateContent>
  <xr:revisionPtr revIDLastSave="0" documentId="13_ncr:1_{C2AB8FC1-A8C3-40EE-9C14-2567640696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سهام" sheetId="2" r:id="rId1"/>
    <sheet name="اوراق مشتقه" sheetId="3" r:id="rId2"/>
    <sheet name="سپرده" sheetId="7" r:id="rId3"/>
    <sheet name="درآمد" sheetId="8" r:id="rId4"/>
    <sheet name="درآمد سرمایه گذاری در سهام" sheetId="9" r:id="rId5"/>
    <sheet name="درآمد سپرده بانکی" sheetId="13" r:id="rId6"/>
    <sheet name="سایر درآمدها" sheetId="14" r:id="rId7"/>
    <sheet name="درآمد سود سهام" sheetId="15" r:id="rId8"/>
    <sheet name="سود سپرده بانکی" sheetId="18" r:id="rId9"/>
    <sheet name="درآمد ناشی از فروش" sheetId="19" r:id="rId10"/>
    <sheet name="درآمد ناشی از تغییر قیمت اوراق" sheetId="21" r:id="rId11"/>
  </sheets>
  <definedNames>
    <definedName name="_xlnm.Print_Area" localSheetId="1">'اوراق مشتقه'!$A$1:$AX$49</definedName>
    <definedName name="_xlnm.Print_Area" localSheetId="3">درآمد!$A$1:$K$13</definedName>
    <definedName name="_xlnm.Print_Area" localSheetId="5">'درآمد سپرده بانکی'!$A$1:$K$14</definedName>
    <definedName name="_xlnm.Print_Area" localSheetId="4">'درآمد سرمایه گذاری در سهام'!$A$1:$X$83</definedName>
    <definedName name="_xlnm.Print_Area" localSheetId="7">'درآمد سود سهام'!$A$1:$T$46</definedName>
    <definedName name="_xlnm.Print_Area" localSheetId="10">'درآمد ناشی از تغییر قیمت اوراق'!$A$1:$S$41</definedName>
    <definedName name="_xlnm.Print_Area" localSheetId="9">'درآمد ناشی از فروش'!$A$1:$S$68</definedName>
    <definedName name="_xlnm.Print_Area" localSheetId="6">'سایر درآمدها'!$A$1:$G$11</definedName>
    <definedName name="_xlnm.Print_Area" localSheetId="2">سپرده!$A$1:$M$17</definedName>
    <definedName name="_xlnm.Print_Area" localSheetId="8">'سود سپرده بانکی'!$A$1:$N$14</definedName>
    <definedName name="_xlnm.Print_Area" localSheetId="0">سهام!$A$1:$AC$43</definedName>
  </definedNames>
  <calcPr calcId="191029"/>
</workbook>
</file>

<file path=xl/calcChain.xml><?xml version="1.0" encoding="utf-8"?>
<calcChain xmlns="http://schemas.openxmlformats.org/spreadsheetml/2006/main">
  <c r="W83" i="9" l="1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37" i="9"/>
  <c r="W38" i="9"/>
  <c r="W39" i="9"/>
  <c r="W40" i="9"/>
  <c r="W41" i="9"/>
  <c r="W42" i="9"/>
  <c r="W43" i="9"/>
  <c r="W44" i="9"/>
  <c r="W45" i="9"/>
  <c r="W46" i="9"/>
  <c r="W47" i="9"/>
  <c r="W48" i="9"/>
  <c r="W49" i="9"/>
  <c r="W50" i="9"/>
  <c r="W51" i="9"/>
  <c r="W52" i="9"/>
  <c r="W53" i="9"/>
  <c r="W54" i="9"/>
  <c r="W55" i="9"/>
  <c r="W56" i="9"/>
  <c r="W57" i="9"/>
  <c r="W58" i="9"/>
  <c r="W59" i="9"/>
  <c r="W60" i="9"/>
  <c r="W61" i="9"/>
  <c r="W62" i="9"/>
  <c r="W63" i="9"/>
  <c r="W64" i="9"/>
  <c r="W65" i="9"/>
  <c r="W66" i="9"/>
  <c r="W67" i="9"/>
  <c r="W68" i="9"/>
  <c r="W69" i="9"/>
  <c r="W70" i="9"/>
  <c r="W71" i="9"/>
  <c r="W72" i="9"/>
  <c r="W73" i="9"/>
  <c r="W74" i="9"/>
  <c r="W75" i="9"/>
  <c r="W76" i="9"/>
  <c r="W77" i="9"/>
  <c r="W78" i="9"/>
  <c r="W79" i="9"/>
  <c r="W80" i="9"/>
  <c r="W81" i="9"/>
  <c r="W82" i="9"/>
  <c r="W9" i="9"/>
  <c r="L83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58" i="9"/>
  <c r="L59" i="9"/>
  <c r="L60" i="9"/>
  <c r="L61" i="9"/>
  <c r="L62" i="9"/>
  <c r="L63" i="9"/>
  <c r="L64" i="9"/>
  <c r="L65" i="9"/>
  <c r="L66" i="9"/>
  <c r="L67" i="9"/>
  <c r="L68" i="9"/>
  <c r="L69" i="9"/>
  <c r="L70" i="9"/>
  <c r="L71" i="9"/>
  <c r="L72" i="9"/>
  <c r="L73" i="9"/>
  <c r="L74" i="9"/>
  <c r="L75" i="9"/>
  <c r="L76" i="9"/>
  <c r="L77" i="9"/>
  <c r="L78" i="9"/>
  <c r="L79" i="9"/>
  <c r="L80" i="9"/>
  <c r="L81" i="9"/>
  <c r="L82" i="9"/>
  <c r="L9" i="9"/>
  <c r="J13" i="8"/>
  <c r="J9" i="8"/>
  <c r="J10" i="8"/>
  <c r="J11" i="8"/>
  <c r="J12" i="8"/>
  <c r="J8" i="8"/>
  <c r="H13" i="8"/>
  <c r="H9" i="8"/>
  <c r="H10" i="8"/>
  <c r="H11" i="8"/>
  <c r="H12" i="8"/>
  <c r="H8" i="8"/>
  <c r="F13" i="8"/>
  <c r="F12" i="8"/>
  <c r="F11" i="8"/>
  <c r="F8" i="8"/>
  <c r="Q83" i="9"/>
  <c r="U83" i="9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41" i="9"/>
  <c r="U42" i="9"/>
  <c r="U43" i="9"/>
  <c r="U44" i="9"/>
  <c r="U45" i="9"/>
  <c r="U46" i="9"/>
  <c r="U47" i="9"/>
  <c r="U48" i="9"/>
  <c r="U49" i="9"/>
  <c r="U50" i="9"/>
  <c r="U51" i="9"/>
  <c r="U52" i="9"/>
  <c r="U53" i="9"/>
  <c r="U54" i="9"/>
  <c r="U55" i="9"/>
  <c r="U56" i="9"/>
  <c r="U57" i="9"/>
  <c r="U58" i="9"/>
  <c r="U59" i="9"/>
  <c r="U60" i="9"/>
  <c r="U61" i="9"/>
  <c r="U62" i="9"/>
  <c r="U63" i="9"/>
  <c r="U64" i="9"/>
  <c r="U65" i="9"/>
  <c r="U66" i="9"/>
  <c r="U67" i="9"/>
  <c r="U68" i="9"/>
  <c r="U69" i="9"/>
  <c r="U70" i="9"/>
  <c r="U71" i="9"/>
  <c r="U72" i="9"/>
  <c r="U73" i="9"/>
  <c r="U74" i="9"/>
  <c r="U75" i="9"/>
  <c r="U76" i="9"/>
  <c r="U77" i="9"/>
  <c r="U78" i="9"/>
  <c r="U79" i="9"/>
  <c r="U80" i="9"/>
  <c r="U81" i="9"/>
  <c r="U82" i="9"/>
  <c r="U9" i="9"/>
  <c r="N83" i="9"/>
  <c r="O46" i="15"/>
  <c r="J83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9" i="9"/>
  <c r="H83" i="9"/>
  <c r="J14" i="13"/>
  <c r="J9" i="13"/>
  <c r="J10" i="13"/>
  <c r="J11" i="13"/>
  <c r="J12" i="13"/>
  <c r="J13" i="13"/>
  <c r="J8" i="13"/>
  <c r="F14" i="13"/>
  <c r="F9" i="13"/>
  <c r="F10" i="13"/>
  <c r="F11" i="13"/>
  <c r="F12" i="13"/>
  <c r="F13" i="13"/>
  <c r="F8" i="13"/>
  <c r="I10" i="19"/>
  <c r="I68" i="19"/>
  <c r="S46" i="15"/>
  <c r="S9" i="15"/>
  <c r="S10" i="15"/>
  <c r="S11" i="15"/>
  <c r="S12" i="15"/>
  <c r="S13" i="15"/>
  <c r="S14" i="15"/>
  <c r="S15" i="15"/>
  <c r="S16" i="15"/>
  <c r="S17" i="15"/>
  <c r="S18" i="15"/>
  <c r="S19" i="15"/>
  <c r="S20" i="15"/>
  <c r="S21" i="15"/>
  <c r="S22" i="15"/>
  <c r="S23" i="15"/>
  <c r="S24" i="15"/>
  <c r="S25" i="15"/>
  <c r="S26" i="15"/>
  <c r="S27" i="15"/>
  <c r="S28" i="15"/>
  <c r="S29" i="15"/>
  <c r="S30" i="15"/>
  <c r="S31" i="15"/>
  <c r="S32" i="15"/>
  <c r="S33" i="15"/>
  <c r="S34" i="15"/>
  <c r="S35" i="15"/>
  <c r="S36" i="15"/>
  <c r="S37" i="15"/>
  <c r="S38" i="15"/>
  <c r="S39" i="15"/>
  <c r="S40" i="15"/>
  <c r="S41" i="15"/>
  <c r="S42" i="15"/>
  <c r="S43" i="15"/>
  <c r="S44" i="15"/>
  <c r="S45" i="15"/>
  <c r="S8" i="15"/>
  <c r="O8" i="15"/>
  <c r="Q41" i="21"/>
  <c r="Q38" i="21"/>
  <c r="L17" i="7"/>
  <c r="L10" i="7"/>
  <c r="L11" i="7"/>
  <c r="L12" i="7"/>
  <c r="L13" i="7"/>
  <c r="L14" i="7"/>
  <c r="L15" i="7"/>
  <c r="L16" i="7"/>
  <c r="L9" i="7"/>
  <c r="AB43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9" i="2"/>
  <c r="Z43" i="2"/>
  <c r="Z38" i="2"/>
  <c r="H43" i="2"/>
  <c r="H33" i="2"/>
  <c r="J43" i="2"/>
</calcChain>
</file>

<file path=xl/sharedStrings.xml><?xml version="1.0" encoding="utf-8"?>
<sst xmlns="http://schemas.openxmlformats.org/spreadsheetml/2006/main" count="516" uniqueCount="197">
  <si>
    <t>صندوق سرمايه گذاري مشترک يکم سامان</t>
  </si>
  <si>
    <t>صورت وضعیت پرتفوی</t>
  </si>
  <si>
    <t>برای ماه منتهی به 1404/03/30</t>
  </si>
  <si>
    <t>-1</t>
  </si>
  <si>
    <t>سرمایه گذاری ها</t>
  </si>
  <si>
    <t>-1-1</t>
  </si>
  <si>
    <t>سرمایه گذاری در سهام و حق تقدم سهام</t>
  </si>
  <si>
    <t>1404/02/31</t>
  </si>
  <si>
    <t>تغییرات طی دوره</t>
  </si>
  <si>
    <t>1404/03/30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</si>
  <si>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</si>
  <si>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</si>
  <si>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</si>
  <si>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</si>
  <si>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</si>
  <si>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</si>
  <si>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</si>
  <si>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</si>
  <si>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</si>
  <si>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ایمن خودرو شرق</t>
  </si>
  <si>
    <t>پالایش نفت بندرعباس</t>
  </si>
  <si>
    <t>پالایش نفت تبریز</t>
  </si>
  <si>
    <t>پتروشیمی پردیس</t>
  </si>
  <si>
    <t>پتروشیمی فناوران</t>
  </si>
  <si>
    <t>پتروشیمی نوری</t>
  </si>
  <si>
    <t>پست بانک ایران</t>
  </si>
  <si>
    <t>تایدواترخاورمیانه</t>
  </si>
  <si>
    <t>تولیدات پتروشیمی قائد بصیر</t>
  </si>
  <si>
    <t>داروسازی‌ فارابی‌</t>
  </si>
  <si>
    <t>سرمایه گذاری صدرتامین</t>
  </si>
  <si>
    <t>سرمایه گذاری گروه توسعه ملی</t>
  </si>
  <si>
    <t>سرمایه‌گذاری صنایع پتروشیمی‌</t>
  </si>
  <si>
    <t>سرمایه‌گذاری‌ سپه‌</t>
  </si>
  <si>
    <t>سرمایه‌گذاری‌صندوق‌بازنشستگی‌</t>
  </si>
  <si>
    <t>سیمان‌ صوفیان‌</t>
  </si>
  <si>
    <t>سیمان‌ارومیه‌</t>
  </si>
  <si>
    <t>شرکت صنایع غذایی مینو شرق</t>
  </si>
  <si>
    <t>صنایع الکترونیک مادیران</t>
  </si>
  <si>
    <t>صنایع مس افق کرمان</t>
  </si>
  <si>
    <t>فجر انرژی خلیج فارس</t>
  </si>
  <si>
    <t>فولاد مبارکه اصفهان</t>
  </si>
  <si>
    <t>قند لرستان‌</t>
  </si>
  <si>
    <t>گروه انتخاب الکترونیک آرمان</t>
  </si>
  <si>
    <t>گروه مالی صبا تامین</t>
  </si>
  <si>
    <t>گروه‌بهمن‌</t>
  </si>
  <si>
    <t>معدنی‌ املاح‌  ایران‌</t>
  </si>
  <si>
    <t>ملی‌ صنایع‌ مس‌ ایران‌</t>
  </si>
  <si>
    <t>نفت‌ بهران‌</t>
  </si>
  <si>
    <t>نیروکلر</t>
  </si>
  <si>
    <t>کاشی‌ الوند</t>
  </si>
  <si>
    <t>کربن‌ ایران‌</t>
  </si>
  <si>
    <t>پویا</t>
  </si>
  <si>
    <t>مجتمع پترو صنعت گامرون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</si>
  <si>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</si>
  <si>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</si>
  <si>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</si>
  <si>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</si>
  <si>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</si>
  <si>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</si>
  <si>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</si>
  <si>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اختیارف.ت.شگامرن-27574-050906</t>
  </si>
  <si>
    <t>1405/09/06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</si>
  <si>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</si>
  <si>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</si>
  <si>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</si>
  <si>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</si>
  <si>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</si>
  <si>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</si>
  <si>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</si>
  <si>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</si>
  <si>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</si>
  <si>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</si>
  <si>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</si>
  <si>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</si>
  <si>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سامان زعفرانیه</t>
  </si>
  <si>
    <t>حساب جاری بانک سامان زعفرانیه</t>
  </si>
  <si>
    <t>سپرده کوتاه مدت بانک سامان ملاصدرا</t>
  </si>
  <si>
    <t>سپرده کوتاه مدت بانک تجارت مطهری مهرداد</t>
  </si>
  <si>
    <t>سپرده کوتاه مدت بانک خاورمیانه مهستان</t>
  </si>
  <si>
    <t>سپرده کوتاه مدت بانک سامان سرو</t>
  </si>
  <si>
    <t>حساب جاری بانک سامان سرو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</si>
  <si>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</si>
  <si>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</si>
  <si>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</si>
  <si>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</si>
  <si>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</si>
  <si>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</si>
  <si>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</si>
  <si>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</si>
  <si>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</si>
  <si>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</si>
  <si>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</si>
  <si>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</si>
  <si>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</si>
  <si>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</si>
  <si>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</si>
  <si>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</si>
  <si>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</si>
  <si>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</si>
  <si>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</si>
  <si>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</si>
  <si>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</si>
  <si>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</si>
  <si>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</si>
  <si>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</si>
  <si>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</si>
  <si>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ح.پست بانک ایران</t>
  </si>
  <si>
    <t>بیمه اتکایی ایران معین</t>
  </si>
  <si>
    <t>شیمی‌ داروئی‌ داروپخش‌</t>
  </si>
  <si>
    <t>نساجی بابکان</t>
  </si>
  <si>
    <t>داروسازی کاسپین تامین</t>
  </si>
  <si>
    <t>بهمن  دیزل</t>
  </si>
  <si>
    <t>قندهکمتان‌</t>
  </si>
  <si>
    <t>ح . صنایع مس افق کرمان</t>
  </si>
  <si>
    <t>سرمایه‌گذاری‌توکافولاد(هلدینگ</t>
  </si>
  <si>
    <t>بانک ملت</t>
  </si>
  <si>
    <t>پخش البرز</t>
  </si>
  <si>
    <t>پرتو بار فرابر خلیج فارس</t>
  </si>
  <si>
    <t>بانک سامان</t>
  </si>
  <si>
    <t>ملی شیمی کشاورز</t>
  </si>
  <si>
    <t>پتروشیمی تندگویان</t>
  </si>
  <si>
    <t>بین المللی ساروج بوشهر</t>
  </si>
  <si>
    <t>ح . فجر انرژی خلیج فارس</t>
  </si>
  <si>
    <t>پتروشیمی شازند</t>
  </si>
  <si>
    <t>تامین سرمایه کاردان</t>
  </si>
  <si>
    <t>کانی کربن طبس</t>
  </si>
  <si>
    <t>سایپا</t>
  </si>
  <si>
    <t>بیمه کوثر</t>
  </si>
  <si>
    <t>سیمرغ</t>
  </si>
  <si>
    <t>سرمایه گذاری تامین اجتماعی</t>
  </si>
  <si>
    <t>گواهی سپرده کالایی شمش طلا</t>
  </si>
  <si>
    <t>تولیدی برنا باطری</t>
  </si>
  <si>
    <t>بانک خاورمیانه</t>
  </si>
  <si>
    <t>ح. گسترش سوخت سبززاگرس(س. عام)</t>
  </si>
  <si>
    <t>بین المللی توسعه ص. معادن غدیر</t>
  </si>
  <si>
    <t>فولاد  خوزستان</t>
  </si>
  <si>
    <t>تولیدی و صنعتی گوهرفام</t>
  </si>
  <si>
    <t>پویا زرکان آق دره</t>
  </si>
  <si>
    <t>صنعتی زر ماکارون</t>
  </si>
  <si>
    <t>سرمایه گذاری دارویی تامین</t>
  </si>
  <si>
    <t>داروسازی‌ اکسیر</t>
  </si>
  <si>
    <t>گسترش سوخت سبززاگرس(سهامی عام)</t>
  </si>
  <si>
    <t>پالایش نفت تهران</t>
  </si>
  <si>
    <t>ح . معدنی‌ املاح‌  ایران‌</t>
  </si>
  <si>
    <t>کویر تایر</t>
  </si>
  <si>
    <t>صنایع شیمیایی کیمیاگران امروز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</si>
  <si>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</si>
  <si>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</si>
  <si>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</si>
  <si>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</si>
  <si>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</si>
  <si>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</si>
  <si>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</si>
  <si>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</si>
  <si>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</si>
  <si>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</si>
  <si>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</si>
  <si>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</si>
  <si>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</si>
  <si>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</si>
  <si>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</si>
  <si>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1403/04/17</t>
  </si>
  <si>
    <t>1403/04/16</t>
  </si>
  <si>
    <t>1403/12/25</t>
  </si>
  <si>
    <t>1403/04/30</t>
  </si>
  <si>
    <t>1403/05/27</t>
  </si>
  <si>
    <t>1403/04/31</t>
  </si>
  <si>
    <t>1403/04/28</t>
  </si>
  <si>
    <t>1404/03/06</t>
  </si>
  <si>
    <t>1404/02/13</t>
  </si>
  <si>
    <t>1403/11/20</t>
  </si>
  <si>
    <t>1404/02/22</t>
  </si>
  <si>
    <t>1403/04/29</t>
  </si>
  <si>
    <t>1404/03/12</t>
  </si>
  <si>
    <t>1403/11/25</t>
  </si>
  <si>
    <t>1403/09/07</t>
  </si>
  <si>
    <t>1403/06/18</t>
  </si>
  <si>
    <t>1404/03/03</t>
  </si>
  <si>
    <t>1404/03/01</t>
  </si>
  <si>
    <t>1403/07/11</t>
  </si>
  <si>
    <t>1403/05/30</t>
  </si>
  <si>
    <t>1403/07/28</t>
  </si>
  <si>
    <t>1403/12/27</t>
  </si>
  <si>
    <t>1403/05/11</t>
  </si>
  <si>
    <t>1403/04/24</t>
  </si>
  <si>
    <t>1403/04/20</t>
  </si>
  <si>
    <t>1403/04/23</t>
  </si>
  <si>
    <t>1403/06/28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</si>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</sst>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4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4" fontId="4" fillId="0" borderId="0" xfId="0" applyNumberFormat="1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4" fillId="0" borderId="4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right" vertical="top"/>
    </xf>
    <xf numFmtId="4" fontId="4" fillId="0" borderId="5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center" vertical="center" wrapText="1"/>
    </xf>
    <xf numFmtId="3" fontId="0" fillId="0" borderId="0" xfId="0" applyNumberFormat="1" applyAlignment="1">
      <alignment horizontal="left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right" vertical="top"/>
    </xf>
    <xf numFmtId="3" fontId="4" fillId="0" borderId="4" xfId="0" applyNumberFormat="1" applyFont="1" applyBorder="1" applyAlignment="1">
      <alignment horizontal="right" vertical="top"/>
    </xf>
    <xf numFmtId="3" fontId="4" fillId="0" borderId="5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3" fontId="4" fillId="0" borderId="5" xfId="0" applyNumberFormat="1" applyFont="1" applyFill="1" applyBorder="1" applyAlignment="1">
      <alignment horizontal="right" vertical="top"/>
    </xf>
    <xf numFmtId="0" fontId="0" fillId="0" borderId="0" xfId="0" applyBorder="1" applyAlignment="1">
      <alignment horizontal="left"/>
    </xf>
    <xf numFmtId="3" fontId="0" fillId="0" borderId="0" xfId="0" applyNumberFormat="1" applyBorder="1" applyAlignment="1">
      <alignment horizontal="left"/>
    </xf>
    <xf numFmtId="4" fontId="4" fillId="0" borderId="0" xfId="0" applyNumberFormat="1" applyFont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47"/>
  <sheetViews>
    <sheetView rightToLeft="1" tabSelected="1" workbookViewId="0">
      <selection activeCell="Z14" sqref="Z14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1.7109375" customWidth="1"/>
    <col min="7" max="7" width="1.28515625" customWidth="1"/>
    <col min="8" max="8" width="17.7109375" bestFit="1" customWidth="1"/>
    <col min="9" max="9" width="1.28515625" customWidth="1"/>
    <col min="10" max="10" width="17.85546875" bestFit="1" customWidth="1"/>
    <col min="11" max="11" width="1.28515625" customWidth="1"/>
    <col min="12" max="12" width="9.85546875" bestFit="1" customWidth="1"/>
    <col min="13" max="13" width="1.28515625" customWidth="1"/>
    <col min="14" max="14" width="15" bestFit="1" customWidth="1"/>
    <col min="15" max="15" width="1.28515625" customWidth="1"/>
    <col min="16" max="16" width="10.7109375" bestFit="1" customWidth="1"/>
    <col min="17" max="17" width="1.28515625" customWidth="1"/>
    <col min="18" max="18" width="15" bestFit="1" customWidth="1"/>
    <col min="19" max="19" width="1.28515625" customWidth="1"/>
    <col min="20" max="20" width="11.7109375" bestFit="1" customWidth="1"/>
    <col min="21" max="21" width="1.28515625" customWidth="1"/>
    <col min="22" max="22" width="16.140625" bestFit="1" customWidth="1"/>
    <col min="23" max="23" width="1.28515625" customWidth="1"/>
    <col min="24" max="24" width="17.42578125" bestFit="1" customWidth="1"/>
    <col min="25" max="25" width="1.28515625" customWidth="1"/>
    <col min="26" max="26" width="17.7109375" bestFit="1" customWidth="1"/>
    <col min="27" max="27" width="1.28515625" customWidth="1"/>
    <col min="28" max="28" width="18.7109375" customWidth="1"/>
    <col min="29" max="29" width="0.28515625" customWidth="1"/>
  </cols>
  <sheetData>
    <row r="1" spans="1:28" ht="29.1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</row>
    <row r="2" spans="1:28" ht="21.75" customHeight="1" x14ac:dyDescent="0.2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</row>
    <row r="3" spans="1:28" ht="21.75" customHeight="1" x14ac:dyDescent="0.2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</row>
    <row r="4" spans="1:28" ht="14.45" customHeight="1" x14ac:dyDescent="0.2">
      <c r="A4" s="1" t="s">
        <v>3</v>
      </c>
      <c r="B4" s="28" t="s">
        <v>4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</row>
    <row r="5" spans="1:28" ht="14.45" customHeight="1" x14ac:dyDescent="0.2">
      <c r="A5" s="28" t="s">
        <v>5</v>
      </c>
      <c r="B5" s="28"/>
      <c r="C5" s="28" t="s">
        <v>6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</row>
    <row r="6" spans="1:28" ht="14.45" customHeight="1" x14ac:dyDescent="0.2">
      <c r="F6" s="23" t="s">
        <v>7</v>
      </c>
      <c r="G6" s="23"/>
      <c r="H6" s="23"/>
      <c r="I6" s="23"/>
      <c r="J6" s="23"/>
      <c r="L6" s="23" t="s">
        <v>8</v>
      </c>
      <c r="M6" s="23"/>
      <c r="N6" s="23"/>
      <c r="O6" s="23"/>
      <c r="P6" s="23"/>
      <c r="Q6" s="23"/>
      <c r="R6" s="23"/>
      <c r="T6" s="23" t="s">
        <v>9</v>
      </c>
      <c r="U6" s="23"/>
      <c r="V6" s="23"/>
      <c r="W6" s="23"/>
      <c r="X6" s="23"/>
      <c r="Y6" s="23"/>
      <c r="Z6" s="23"/>
      <c r="AA6" s="23"/>
      <c r="AB6" s="23"/>
    </row>
    <row r="7" spans="1:28" ht="14.45" customHeight="1" x14ac:dyDescent="0.2">
      <c r="F7" s="3"/>
      <c r="G7" s="3"/>
      <c r="H7" s="3"/>
      <c r="I7" s="3"/>
      <c r="J7" s="3"/>
      <c r="L7" s="26" t="s">
        <v>10</v>
      </c>
      <c r="M7" s="26"/>
      <c r="N7" s="26"/>
      <c r="O7" s="3"/>
      <c r="P7" s="26" t="s">
        <v>11</v>
      </c>
      <c r="Q7" s="26"/>
      <c r="R7" s="26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23" t="s">
        <v>12</v>
      </c>
      <c r="B8" s="23"/>
      <c r="C8" s="23"/>
      <c r="E8" s="23" t="s">
        <v>13</v>
      </c>
      <c r="F8" s="23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24" t="s">
        <v>19</v>
      </c>
      <c r="B9" s="24"/>
      <c r="C9" s="24"/>
      <c r="E9" s="25">
        <v>1750000</v>
      </c>
      <c r="F9" s="25"/>
      <c r="H9" s="6">
        <v>3976107029</v>
      </c>
      <c r="J9" s="6">
        <v>6078118725</v>
      </c>
      <c r="L9" s="6">
        <v>0</v>
      </c>
      <c r="N9" s="6">
        <v>0</v>
      </c>
      <c r="P9" s="6">
        <v>0</v>
      </c>
      <c r="R9" s="6">
        <v>0</v>
      </c>
      <c r="T9" s="6">
        <v>1750000</v>
      </c>
      <c r="V9" s="6">
        <v>3800</v>
      </c>
      <c r="X9" s="6">
        <v>3976107029</v>
      </c>
      <c r="Z9" s="6">
        <v>6610432500</v>
      </c>
      <c r="AB9" s="7">
        <f>Z9/3064736870640*100</f>
        <v>0.21569331329314295</v>
      </c>
    </row>
    <row r="10" spans="1:28" ht="21.75" customHeight="1" x14ac:dyDescent="0.2">
      <c r="A10" s="19" t="s">
        <v>20</v>
      </c>
      <c r="B10" s="19"/>
      <c r="C10" s="19"/>
      <c r="E10" s="20">
        <v>6019338</v>
      </c>
      <c r="F10" s="20"/>
      <c r="H10" s="9">
        <v>63660548172</v>
      </c>
      <c r="J10" s="9">
        <v>62826990858.449997</v>
      </c>
      <c r="L10" s="9">
        <v>0</v>
      </c>
      <c r="N10" s="9">
        <v>0</v>
      </c>
      <c r="P10" s="9">
        <v>0</v>
      </c>
      <c r="R10" s="9">
        <v>0</v>
      </c>
      <c r="T10" s="9">
        <v>6019338</v>
      </c>
      <c r="V10" s="9">
        <v>10710</v>
      </c>
      <c r="X10" s="9">
        <v>63660548172</v>
      </c>
      <c r="Z10" s="9">
        <v>64083530675.619003</v>
      </c>
      <c r="AB10" s="10">
        <f t="shared" ref="AB10:AB42" si="0">Z10/3064736870640*100</f>
        <v>2.0909961729352848</v>
      </c>
    </row>
    <row r="11" spans="1:28" ht="21.75" customHeight="1" x14ac:dyDescent="0.2">
      <c r="A11" s="19" t="s">
        <v>21</v>
      </c>
      <c r="B11" s="19"/>
      <c r="C11" s="19"/>
      <c r="E11" s="20">
        <v>7100000</v>
      </c>
      <c r="F11" s="20"/>
      <c r="H11" s="9">
        <v>89502981447</v>
      </c>
      <c r="J11" s="9">
        <v>167833413900</v>
      </c>
      <c r="L11" s="9">
        <v>0</v>
      </c>
      <c r="N11" s="9">
        <v>0</v>
      </c>
      <c r="P11" s="9">
        <v>0</v>
      </c>
      <c r="R11" s="9">
        <v>0</v>
      </c>
      <c r="T11" s="9">
        <v>7100000</v>
      </c>
      <c r="V11" s="9">
        <v>21030</v>
      </c>
      <c r="X11" s="9">
        <v>89502981447</v>
      </c>
      <c r="Z11" s="9">
        <v>148424587650</v>
      </c>
      <c r="AB11" s="10">
        <f t="shared" si="0"/>
        <v>4.8429798026675259</v>
      </c>
    </row>
    <row r="12" spans="1:28" ht="21.75" customHeight="1" x14ac:dyDescent="0.2">
      <c r="A12" s="19" t="s">
        <v>22</v>
      </c>
      <c r="B12" s="19"/>
      <c r="C12" s="19"/>
      <c r="E12" s="20">
        <v>685000</v>
      </c>
      <c r="F12" s="20"/>
      <c r="H12" s="9">
        <v>111121575193</v>
      </c>
      <c r="J12" s="9">
        <v>191414615917.5</v>
      </c>
      <c r="L12" s="9">
        <v>0</v>
      </c>
      <c r="N12" s="9">
        <v>0</v>
      </c>
      <c r="P12" s="9">
        <v>-36670</v>
      </c>
      <c r="R12" s="9">
        <v>10038608879</v>
      </c>
      <c r="T12" s="9">
        <v>648330</v>
      </c>
      <c r="V12" s="9">
        <v>267740</v>
      </c>
      <c r="X12" s="9">
        <v>105172920989</v>
      </c>
      <c r="Z12" s="9">
        <v>172551050148.51001</v>
      </c>
      <c r="AB12" s="10">
        <f t="shared" si="0"/>
        <v>5.6302076632267841</v>
      </c>
    </row>
    <row r="13" spans="1:28" ht="21.75" customHeight="1" x14ac:dyDescent="0.2">
      <c r="A13" s="19" t="s">
        <v>23</v>
      </c>
      <c r="B13" s="19"/>
      <c r="C13" s="19"/>
      <c r="E13" s="20">
        <v>4815267</v>
      </c>
      <c r="F13" s="20"/>
      <c r="H13" s="9">
        <v>30027836003</v>
      </c>
      <c r="J13" s="9">
        <v>30969406563.934502</v>
      </c>
      <c r="L13" s="9">
        <v>0</v>
      </c>
      <c r="N13" s="9">
        <v>0</v>
      </c>
      <c r="P13" s="9">
        <v>0</v>
      </c>
      <c r="R13" s="9">
        <v>0</v>
      </c>
      <c r="T13" s="9">
        <v>4815267</v>
      </c>
      <c r="V13" s="9">
        <v>5750</v>
      </c>
      <c r="X13" s="9">
        <v>30027836003</v>
      </c>
      <c r="Z13" s="9">
        <v>27523042927.762501</v>
      </c>
      <c r="AB13" s="10">
        <f t="shared" si="0"/>
        <v>0.89805565989797176</v>
      </c>
    </row>
    <row r="14" spans="1:28" ht="21.75" customHeight="1" x14ac:dyDescent="0.2">
      <c r="A14" s="19" t="s">
        <v>24</v>
      </c>
      <c r="B14" s="19"/>
      <c r="C14" s="19"/>
      <c r="E14" s="20">
        <v>2399999</v>
      </c>
      <c r="F14" s="20"/>
      <c r="H14" s="9">
        <v>50205326323</v>
      </c>
      <c r="J14" s="9">
        <v>113607939063.339</v>
      </c>
      <c r="L14" s="9">
        <v>0</v>
      </c>
      <c r="N14" s="9">
        <v>0</v>
      </c>
      <c r="P14" s="9">
        <v>0</v>
      </c>
      <c r="R14" s="9">
        <v>0</v>
      </c>
      <c r="T14" s="9">
        <v>2399999</v>
      </c>
      <c r="V14" s="9">
        <v>46710</v>
      </c>
      <c r="X14" s="9">
        <v>50205326323</v>
      </c>
      <c r="Z14" s="9">
        <v>111436934767.924</v>
      </c>
      <c r="AB14" s="10">
        <f t="shared" si="0"/>
        <v>3.6361012208089809</v>
      </c>
    </row>
    <row r="15" spans="1:28" ht="21.75" customHeight="1" x14ac:dyDescent="0.2">
      <c r="A15" s="19" t="s">
        <v>25</v>
      </c>
      <c r="B15" s="19"/>
      <c r="C15" s="19"/>
      <c r="E15" s="20">
        <v>27150000</v>
      </c>
      <c r="F15" s="20"/>
      <c r="H15" s="9">
        <v>158175425871</v>
      </c>
      <c r="J15" s="9">
        <v>226703043000</v>
      </c>
      <c r="L15" s="9">
        <v>0</v>
      </c>
      <c r="N15" s="9">
        <v>0</v>
      </c>
      <c r="P15" s="9">
        <v>0</v>
      </c>
      <c r="R15" s="9">
        <v>0</v>
      </c>
      <c r="T15" s="9">
        <v>27150000</v>
      </c>
      <c r="V15" s="9">
        <v>8210</v>
      </c>
      <c r="X15" s="9">
        <v>158175425871</v>
      </c>
      <c r="Z15" s="9">
        <v>221575236075</v>
      </c>
      <c r="AB15" s="10">
        <f t="shared" si="0"/>
        <v>7.2298290335355633</v>
      </c>
    </row>
    <row r="16" spans="1:28" ht="21.75" customHeight="1" x14ac:dyDescent="0.2">
      <c r="A16" s="19" t="s">
        <v>26</v>
      </c>
      <c r="B16" s="19"/>
      <c r="C16" s="19"/>
      <c r="E16" s="20">
        <v>12957177</v>
      </c>
      <c r="F16" s="20"/>
      <c r="H16" s="9">
        <v>61103847427</v>
      </c>
      <c r="J16" s="9">
        <v>114117524720.091</v>
      </c>
      <c r="L16" s="9">
        <v>0</v>
      </c>
      <c r="N16" s="9">
        <v>0</v>
      </c>
      <c r="P16" s="9">
        <v>0</v>
      </c>
      <c r="R16" s="9">
        <v>0</v>
      </c>
      <c r="T16" s="9">
        <v>12957177</v>
      </c>
      <c r="V16" s="9">
        <v>8750</v>
      </c>
      <c r="X16" s="9">
        <v>61103847427</v>
      </c>
      <c r="Z16" s="9">
        <v>112700715722.438</v>
      </c>
      <c r="AB16" s="10">
        <f t="shared" si="0"/>
        <v>3.6773374184943664</v>
      </c>
    </row>
    <row r="17" spans="1:28" ht="21.75" customHeight="1" x14ac:dyDescent="0.2">
      <c r="A17" s="19" t="s">
        <v>27</v>
      </c>
      <c r="B17" s="19"/>
      <c r="C17" s="19"/>
      <c r="E17" s="20">
        <v>6890032</v>
      </c>
      <c r="F17" s="20"/>
      <c r="H17" s="9">
        <v>87422691019</v>
      </c>
      <c r="J17" s="9">
        <v>105680630257.12801</v>
      </c>
      <c r="L17" s="9">
        <v>0</v>
      </c>
      <c r="N17" s="9">
        <v>0</v>
      </c>
      <c r="P17" s="9">
        <v>0</v>
      </c>
      <c r="R17" s="9">
        <v>0</v>
      </c>
      <c r="T17" s="9">
        <v>6890032</v>
      </c>
      <c r="V17" s="9">
        <v>13410</v>
      </c>
      <c r="X17" s="9">
        <v>87422691019</v>
      </c>
      <c r="Z17" s="9">
        <v>91845576911.735992</v>
      </c>
      <c r="AB17" s="10">
        <f t="shared" si="0"/>
        <v>2.9968503264215354</v>
      </c>
    </row>
    <row r="18" spans="1:28" ht="21.75" customHeight="1" x14ac:dyDescent="0.2">
      <c r="A18" s="19" t="s">
        <v>28</v>
      </c>
      <c r="B18" s="19"/>
      <c r="C18" s="19"/>
      <c r="E18" s="20">
        <v>2293511</v>
      </c>
      <c r="F18" s="20"/>
      <c r="H18" s="9">
        <v>70934156792</v>
      </c>
      <c r="J18" s="9">
        <v>76466659004.307007</v>
      </c>
      <c r="L18" s="9">
        <v>0</v>
      </c>
      <c r="N18" s="9">
        <v>0</v>
      </c>
      <c r="P18" s="9">
        <v>0</v>
      </c>
      <c r="R18" s="9">
        <v>0</v>
      </c>
      <c r="T18" s="9">
        <v>2293511</v>
      </c>
      <c r="V18" s="9">
        <v>30890</v>
      </c>
      <c r="X18" s="9">
        <v>70934156792</v>
      </c>
      <c r="Z18" s="9">
        <v>70425017788.999496</v>
      </c>
      <c r="AB18" s="10">
        <f t="shared" si="0"/>
        <v>2.297914005723201</v>
      </c>
    </row>
    <row r="19" spans="1:28" ht="21.75" customHeight="1" x14ac:dyDescent="0.2">
      <c r="A19" s="19" t="s">
        <v>29</v>
      </c>
      <c r="B19" s="19"/>
      <c r="C19" s="19"/>
      <c r="E19" s="20">
        <v>16033008</v>
      </c>
      <c r="F19" s="20"/>
      <c r="H19" s="9">
        <v>82164904193</v>
      </c>
      <c r="J19" s="9">
        <v>200176401726.14401</v>
      </c>
      <c r="L19" s="9">
        <v>0</v>
      </c>
      <c r="N19" s="9">
        <v>0</v>
      </c>
      <c r="P19" s="9">
        <v>-1491019</v>
      </c>
      <c r="R19" s="9">
        <v>18001007018</v>
      </c>
      <c r="T19" s="9">
        <v>14541989</v>
      </c>
      <c r="V19" s="9">
        <v>11310</v>
      </c>
      <c r="X19" s="9">
        <v>74523828149</v>
      </c>
      <c r="Z19" s="9">
        <v>163491299711.23999</v>
      </c>
      <c r="AB19" s="10">
        <f t="shared" si="0"/>
        <v>5.334594995005185</v>
      </c>
    </row>
    <row r="20" spans="1:28" ht="21.75" customHeight="1" x14ac:dyDescent="0.2">
      <c r="A20" s="19" t="s">
        <v>30</v>
      </c>
      <c r="B20" s="19"/>
      <c r="C20" s="19"/>
      <c r="E20" s="20">
        <v>13360388</v>
      </c>
      <c r="F20" s="20"/>
      <c r="H20" s="9">
        <v>68569778938</v>
      </c>
      <c r="J20" s="9">
        <v>122051413023.966</v>
      </c>
      <c r="L20" s="9">
        <v>0</v>
      </c>
      <c r="N20" s="9">
        <v>0</v>
      </c>
      <c r="P20" s="9">
        <v>0</v>
      </c>
      <c r="R20" s="9">
        <v>0</v>
      </c>
      <c r="T20" s="9">
        <v>13360388</v>
      </c>
      <c r="V20" s="9">
        <v>9390</v>
      </c>
      <c r="X20" s="9">
        <v>68569778938</v>
      </c>
      <c r="Z20" s="9">
        <v>124707591762.246</v>
      </c>
      <c r="AB20" s="10">
        <f t="shared" si="0"/>
        <v>4.0691125217612454</v>
      </c>
    </row>
    <row r="21" spans="1:28" ht="21.75" customHeight="1" x14ac:dyDescent="0.2">
      <c r="A21" s="19" t="s">
        <v>31</v>
      </c>
      <c r="B21" s="19"/>
      <c r="C21" s="19"/>
      <c r="E21" s="20">
        <v>900000</v>
      </c>
      <c r="F21" s="20"/>
      <c r="H21" s="9">
        <v>22052445696</v>
      </c>
      <c r="J21" s="9">
        <v>39364380000</v>
      </c>
      <c r="L21" s="9">
        <v>0</v>
      </c>
      <c r="N21" s="9">
        <v>0</v>
      </c>
      <c r="P21" s="9">
        <v>-900000</v>
      </c>
      <c r="R21" s="9">
        <v>38379072944</v>
      </c>
      <c r="T21" s="9">
        <v>0</v>
      </c>
      <c r="V21" s="9">
        <v>0</v>
      </c>
      <c r="X21" s="9">
        <v>0</v>
      </c>
      <c r="Z21" s="9">
        <v>0</v>
      </c>
      <c r="AB21" s="10">
        <f t="shared" si="0"/>
        <v>0</v>
      </c>
    </row>
    <row r="22" spans="1:28" ht="21.75" customHeight="1" x14ac:dyDescent="0.2">
      <c r="A22" s="19" t="s">
        <v>32</v>
      </c>
      <c r="B22" s="19"/>
      <c r="C22" s="19"/>
      <c r="E22" s="20">
        <v>19196000</v>
      </c>
      <c r="F22" s="20"/>
      <c r="H22" s="9">
        <v>105110120013</v>
      </c>
      <c r="J22" s="9">
        <v>116398881180</v>
      </c>
      <c r="L22" s="9">
        <v>0</v>
      </c>
      <c r="N22" s="9">
        <v>0</v>
      </c>
      <c r="P22" s="9">
        <v>0</v>
      </c>
      <c r="R22" s="9">
        <v>0</v>
      </c>
      <c r="T22" s="9">
        <v>19196000</v>
      </c>
      <c r="V22" s="9">
        <v>5950</v>
      </c>
      <c r="X22" s="9">
        <v>105110120013</v>
      </c>
      <c r="Z22" s="9">
        <v>113536613610</v>
      </c>
      <c r="AB22" s="10">
        <f t="shared" si="0"/>
        <v>3.704612121767259</v>
      </c>
    </row>
    <row r="23" spans="1:28" ht="21.75" customHeight="1" x14ac:dyDescent="0.2">
      <c r="A23" s="19" t="s">
        <v>33</v>
      </c>
      <c r="B23" s="19"/>
      <c r="C23" s="19"/>
      <c r="E23" s="20">
        <v>5735907</v>
      </c>
      <c r="F23" s="20"/>
      <c r="H23" s="9">
        <v>112029098168</v>
      </c>
      <c r="J23" s="9">
        <v>138154089501.67099</v>
      </c>
      <c r="L23" s="9">
        <v>0</v>
      </c>
      <c r="N23" s="9">
        <v>0</v>
      </c>
      <c r="P23" s="9">
        <v>0</v>
      </c>
      <c r="R23" s="9">
        <v>0</v>
      </c>
      <c r="T23" s="9">
        <v>5735907</v>
      </c>
      <c r="V23" s="9">
        <v>21940</v>
      </c>
      <c r="X23" s="9">
        <v>112029098168</v>
      </c>
      <c r="Z23" s="9">
        <v>125097017072.49899</v>
      </c>
      <c r="AB23" s="10">
        <f t="shared" si="0"/>
        <v>4.0818191692383481</v>
      </c>
    </row>
    <row r="24" spans="1:28" ht="21.75" customHeight="1" x14ac:dyDescent="0.2">
      <c r="A24" s="19" t="s">
        <v>34</v>
      </c>
      <c r="B24" s="19"/>
      <c r="C24" s="19"/>
      <c r="E24" s="20">
        <v>1260362</v>
      </c>
      <c r="F24" s="20"/>
      <c r="H24" s="9">
        <v>70136037296</v>
      </c>
      <c r="J24" s="9">
        <v>148577004918.99899</v>
      </c>
      <c r="L24" s="9">
        <v>0</v>
      </c>
      <c r="N24" s="9">
        <v>0</v>
      </c>
      <c r="P24" s="9">
        <v>0</v>
      </c>
      <c r="R24" s="9">
        <v>0</v>
      </c>
      <c r="T24" s="9">
        <v>1260362</v>
      </c>
      <c r="V24" s="9">
        <v>119790</v>
      </c>
      <c r="X24" s="9">
        <v>70136037296</v>
      </c>
      <c r="Z24" s="9">
        <v>150080440334.319</v>
      </c>
      <c r="AB24" s="10">
        <f t="shared" si="0"/>
        <v>4.8970089984585901</v>
      </c>
    </row>
    <row r="25" spans="1:28" ht="21.75" customHeight="1" x14ac:dyDescent="0.2">
      <c r="A25" s="19" t="s">
        <v>35</v>
      </c>
      <c r="B25" s="19"/>
      <c r="C25" s="19"/>
      <c r="E25" s="20">
        <v>711458</v>
      </c>
      <c r="F25" s="20"/>
      <c r="H25" s="9">
        <v>48714893547</v>
      </c>
      <c r="J25" s="9">
        <v>84188043156.095993</v>
      </c>
      <c r="L25" s="9">
        <v>0</v>
      </c>
      <c r="N25" s="9">
        <v>0</v>
      </c>
      <c r="P25" s="9">
        <v>0</v>
      </c>
      <c r="R25" s="9">
        <v>0</v>
      </c>
      <c r="T25" s="9">
        <v>711458</v>
      </c>
      <c r="V25" s="9">
        <v>119470</v>
      </c>
      <c r="X25" s="9">
        <v>48714893547</v>
      </c>
      <c r="Z25" s="9">
        <v>84492149830.802994</v>
      </c>
      <c r="AB25" s="10">
        <f t="shared" si="0"/>
        <v>2.7569136730866797</v>
      </c>
    </row>
    <row r="26" spans="1:28" ht="21.75" customHeight="1" x14ac:dyDescent="0.2">
      <c r="A26" s="19" t="s">
        <v>36</v>
      </c>
      <c r="B26" s="19"/>
      <c r="C26" s="19"/>
      <c r="E26" s="20">
        <v>24699999</v>
      </c>
      <c r="F26" s="20"/>
      <c r="H26" s="9">
        <v>55184287583</v>
      </c>
      <c r="J26" s="9">
        <v>87531566231.2117</v>
      </c>
      <c r="L26" s="9">
        <v>0</v>
      </c>
      <c r="N26" s="9">
        <v>0</v>
      </c>
      <c r="P26" s="9">
        <v>0</v>
      </c>
      <c r="R26" s="9">
        <v>0</v>
      </c>
      <c r="T26" s="9">
        <v>24699999</v>
      </c>
      <c r="V26" s="9">
        <v>3095</v>
      </c>
      <c r="X26" s="9">
        <v>55184287583</v>
      </c>
      <c r="Z26" s="9">
        <v>75991640248.415298</v>
      </c>
      <c r="AB26" s="10">
        <f t="shared" si="0"/>
        <v>2.479548602570445</v>
      </c>
    </row>
    <row r="27" spans="1:28" ht="21.75" customHeight="1" x14ac:dyDescent="0.2">
      <c r="A27" s="19" t="s">
        <v>37</v>
      </c>
      <c r="B27" s="19"/>
      <c r="C27" s="19"/>
      <c r="E27" s="20">
        <v>1500000</v>
      </c>
      <c r="F27" s="20"/>
      <c r="H27" s="9">
        <v>3918554819</v>
      </c>
      <c r="J27" s="9">
        <v>7082606250</v>
      </c>
      <c r="L27" s="9">
        <v>0</v>
      </c>
      <c r="N27" s="9">
        <v>0</v>
      </c>
      <c r="P27" s="9">
        <v>0</v>
      </c>
      <c r="R27" s="9">
        <v>0</v>
      </c>
      <c r="T27" s="9">
        <v>1500000</v>
      </c>
      <c r="V27" s="9">
        <v>4850</v>
      </c>
      <c r="X27" s="9">
        <v>3918554819</v>
      </c>
      <c r="Z27" s="9">
        <v>7231713750</v>
      </c>
      <c r="AB27" s="10">
        <f t="shared" si="0"/>
        <v>0.23596524123422777</v>
      </c>
    </row>
    <row r="28" spans="1:28" ht="21.75" customHeight="1" x14ac:dyDescent="0.2">
      <c r="A28" s="19" t="s">
        <v>38</v>
      </c>
      <c r="B28" s="19"/>
      <c r="C28" s="19"/>
      <c r="E28" s="20">
        <v>4623249</v>
      </c>
      <c r="F28" s="20"/>
      <c r="H28" s="9">
        <v>19259079925</v>
      </c>
      <c r="J28" s="9">
        <v>36030606840.648003</v>
      </c>
      <c r="L28" s="9">
        <v>2500000</v>
      </c>
      <c r="N28" s="9">
        <v>20143273500</v>
      </c>
      <c r="P28" s="9">
        <v>0</v>
      </c>
      <c r="R28" s="9">
        <v>0</v>
      </c>
      <c r="T28" s="9">
        <v>7123249</v>
      </c>
      <c r="V28" s="9">
        <v>7600</v>
      </c>
      <c r="X28" s="9">
        <v>39402353425</v>
      </c>
      <c r="Z28" s="9">
        <v>53814579080.220001</v>
      </c>
      <c r="AB28" s="10">
        <f t="shared" si="0"/>
        <v>1.7559282036823627</v>
      </c>
    </row>
    <row r="29" spans="1:28" ht="21.75" customHeight="1" x14ac:dyDescent="0.2">
      <c r="A29" s="19" t="s">
        <v>39</v>
      </c>
      <c r="B29" s="19"/>
      <c r="C29" s="19"/>
      <c r="E29" s="20">
        <v>3434904</v>
      </c>
      <c r="F29" s="20"/>
      <c r="H29" s="9">
        <v>33404366671</v>
      </c>
      <c r="J29" s="9">
        <v>46607465284.379997</v>
      </c>
      <c r="L29" s="9">
        <v>0</v>
      </c>
      <c r="N29" s="9">
        <v>0</v>
      </c>
      <c r="P29" s="9">
        <v>-1717452</v>
      </c>
      <c r="R29" s="9">
        <v>27418164653</v>
      </c>
      <c r="T29" s="9">
        <v>1717452</v>
      </c>
      <c r="V29" s="9">
        <v>15350</v>
      </c>
      <c r="X29" s="9">
        <v>16702183339</v>
      </c>
      <c r="Z29" s="9">
        <v>26206029015.209999</v>
      </c>
      <c r="AB29" s="10">
        <f t="shared" si="0"/>
        <v>0.8550825118548423</v>
      </c>
    </row>
    <row r="30" spans="1:28" ht="21.75" customHeight="1" x14ac:dyDescent="0.2">
      <c r="A30" s="19" t="s">
        <v>40</v>
      </c>
      <c r="B30" s="19"/>
      <c r="C30" s="19"/>
      <c r="E30" s="20">
        <v>58690851</v>
      </c>
      <c r="F30" s="20"/>
      <c r="H30" s="9">
        <v>124716368201</v>
      </c>
      <c r="J30" s="9">
        <v>217789343749.64099</v>
      </c>
      <c r="L30" s="9">
        <v>0</v>
      </c>
      <c r="N30" s="9">
        <v>0</v>
      </c>
      <c r="P30" s="9">
        <v>0</v>
      </c>
      <c r="R30" s="9">
        <v>0</v>
      </c>
      <c r="T30" s="9">
        <v>58690851</v>
      </c>
      <c r="V30" s="9">
        <v>3498</v>
      </c>
      <c r="X30" s="9">
        <v>124716368201</v>
      </c>
      <c r="Z30" s="9">
        <v>204079058247.052</v>
      </c>
      <c r="AB30" s="10">
        <f t="shared" si="0"/>
        <v>6.6589422472812405</v>
      </c>
    </row>
    <row r="31" spans="1:28" ht="21.75" customHeight="1" x14ac:dyDescent="0.2">
      <c r="A31" s="19" t="s">
        <v>41</v>
      </c>
      <c r="B31" s="19"/>
      <c r="C31" s="19"/>
      <c r="E31" s="20">
        <v>5932246</v>
      </c>
      <c r="F31" s="20"/>
      <c r="H31" s="9">
        <v>55090078889</v>
      </c>
      <c r="J31" s="9">
        <v>56846589673.931999</v>
      </c>
      <c r="L31" s="9">
        <v>0</v>
      </c>
      <c r="N31" s="9">
        <v>0</v>
      </c>
      <c r="P31" s="9">
        <v>0</v>
      </c>
      <c r="R31" s="9">
        <v>0</v>
      </c>
      <c r="T31" s="9">
        <v>5932246</v>
      </c>
      <c r="V31" s="9">
        <v>8860</v>
      </c>
      <c r="X31" s="9">
        <v>55090078889</v>
      </c>
      <c r="Z31" s="9">
        <v>52246969347.617996</v>
      </c>
      <c r="AB31" s="10">
        <f t="shared" si="0"/>
        <v>1.7047783073366234</v>
      </c>
    </row>
    <row r="32" spans="1:28" ht="21.75" customHeight="1" x14ac:dyDescent="0.2">
      <c r="A32" s="19" t="s">
        <v>42</v>
      </c>
      <c r="B32" s="19"/>
      <c r="C32" s="19"/>
      <c r="E32" s="20">
        <v>39100000</v>
      </c>
      <c r="F32" s="20"/>
      <c r="H32" s="9">
        <v>68265876591</v>
      </c>
      <c r="J32" s="9">
        <v>53481480480</v>
      </c>
      <c r="L32" s="9">
        <v>0</v>
      </c>
      <c r="N32" s="9">
        <v>0</v>
      </c>
      <c r="P32" s="9">
        <v>-4346752</v>
      </c>
      <c r="R32" s="9">
        <v>5553329301</v>
      </c>
      <c r="T32" s="9">
        <v>34753248</v>
      </c>
      <c r="V32" s="9">
        <v>1278</v>
      </c>
      <c r="X32" s="9">
        <v>60676750364</v>
      </c>
      <c r="Z32" s="9">
        <v>44150383770.883202</v>
      </c>
      <c r="AB32" s="10">
        <f t="shared" si="0"/>
        <v>1.4405929655443277</v>
      </c>
    </row>
    <row r="33" spans="1:28" ht="21.75" customHeight="1" x14ac:dyDescent="0.2">
      <c r="A33" s="19" t="s">
        <v>43</v>
      </c>
      <c r="B33" s="19"/>
      <c r="C33" s="19"/>
      <c r="E33" s="20">
        <v>13200000</v>
      </c>
      <c r="F33" s="20"/>
      <c r="H33" s="9">
        <f>51456047930-124</f>
        <v>51456047806</v>
      </c>
      <c r="J33" s="9">
        <v>55005160320</v>
      </c>
      <c r="L33" s="9">
        <v>0</v>
      </c>
      <c r="N33" s="9">
        <v>0</v>
      </c>
      <c r="P33" s="9">
        <v>0</v>
      </c>
      <c r="R33" s="9">
        <v>0</v>
      </c>
      <c r="T33" s="9">
        <v>13200000</v>
      </c>
      <c r="V33" s="9">
        <v>4013</v>
      </c>
      <c r="X33" s="9">
        <v>51456047930</v>
      </c>
      <c r="Z33" s="9">
        <v>52656418980</v>
      </c>
      <c r="AB33" s="10">
        <f t="shared" si="0"/>
        <v>1.7181383329983535</v>
      </c>
    </row>
    <row r="34" spans="1:28" ht="21.75" customHeight="1" x14ac:dyDescent="0.2">
      <c r="A34" s="19" t="s">
        <v>44</v>
      </c>
      <c r="B34" s="19"/>
      <c r="C34" s="19"/>
      <c r="E34" s="20">
        <v>29274421</v>
      </c>
      <c r="F34" s="20"/>
      <c r="H34" s="9">
        <v>57252440863</v>
      </c>
      <c r="J34" s="9">
        <v>66348543084.713997</v>
      </c>
      <c r="L34" s="9">
        <v>0</v>
      </c>
      <c r="N34" s="9">
        <v>0</v>
      </c>
      <c r="P34" s="9">
        <v>0</v>
      </c>
      <c r="R34" s="9">
        <v>0</v>
      </c>
      <c r="T34" s="9">
        <v>29274421</v>
      </c>
      <c r="V34" s="9">
        <v>2306</v>
      </c>
      <c r="X34" s="9">
        <v>57252440863</v>
      </c>
      <c r="Z34" s="9">
        <v>67105149277.785301</v>
      </c>
      <c r="AB34" s="10">
        <f t="shared" si="0"/>
        <v>2.1895892570957298</v>
      </c>
    </row>
    <row r="35" spans="1:28" ht="21.75" customHeight="1" x14ac:dyDescent="0.2">
      <c r="A35" s="19" t="s">
        <v>45</v>
      </c>
      <c r="B35" s="19"/>
      <c r="C35" s="19"/>
      <c r="E35" s="20">
        <v>3486088</v>
      </c>
      <c r="F35" s="20"/>
      <c r="H35" s="9">
        <v>17967724039</v>
      </c>
      <c r="J35" s="9">
        <v>60886125290</v>
      </c>
      <c r="L35" s="9">
        <v>0</v>
      </c>
      <c r="N35" s="9">
        <v>0</v>
      </c>
      <c r="P35" s="9">
        <v>0</v>
      </c>
      <c r="R35" s="9">
        <v>0</v>
      </c>
      <c r="T35" s="9">
        <v>3486088</v>
      </c>
      <c r="V35" s="9">
        <v>14250</v>
      </c>
      <c r="X35" s="9">
        <v>17967724039</v>
      </c>
      <c r="Z35" s="9">
        <v>49381177313.699997</v>
      </c>
      <c r="AB35" s="10">
        <f t="shared" si="0"/>
        <v>1.6112697238959985</v>
      </c>
    </row>
    <row r="36" spans="1:28" ht="21.75" customHeight="1" x14ac:dyDescent="0.2">
      <c r="A36" s="19" t="s">
        <v>46</v>
      </c>
      <c r="B36" s="19"/>
      <c r="C36" s="19"/>
      <c r="E36" s="20">
        <v>17500000</v>
      </c>
      <c r="F36" s="20"/>
      <c r="H36" s="9">
        <v>52778512537</v>
      </c>
      <c r="J36" s="9">
        <v>116552362500</v>
      </c>
      <c r="L36" s="9">
        <v>0</v>
      </c>
      <c r="N36" s="9">
        <v>0</v>
      </c>
      <c r="P36" s="9">
        <v>0</v>
      </c>
      <c r="R36" s="9">
        <v>0</v>
      </c>
      <c r="T36" s="9">
        <v>17500000</v>
      </c>
      <c r="V36" s="9">
        <v>6600</v>
      </c>
      <c r="X36" s="9">
        <v>52778512537</v>
      </c>
      <c r="Z36" s="9">
        <v>114812775000</v>
      </c>
      <c r="AB36" s="10">
        <f t="shared" si="0"/>
        <v>3.746252283512483</v>
      </c>
    </row>
    <row r="37" spans="1:28" ht="21.75" customHeight="1" x14ac:dyDescent="0.2">
      <c r="A37" s="19" t="s">
        <v>47</v>
      </c>
      <c r="B37" s="19"/>
      <c r="C37" s="19"/>
      <c r="E37" s="20">
        <v>4904893</v>
      </c>
      <c r="F37" s="20"/>
      <c r="H37" s="9">
        <v>68039993858</v>
      </c>
      <c r="J37" s="9">
        <v>88445359203.830994</v>
      </c>
      <c r="L37" s="9">
        <v>0</v>
      </c>
      <c r="N37" s="9">
        <v>0</v>
      </c>
      <c r="P37" s="9">
        <v>0</v>
      </c>
      <c r="R37" s="9">
        <v>0</v>
      </c>
      <c r="T37" s="9">
        <v>4904893</v>
      </c>
      <c r="V37" s="9">
        <v>18530</v>
      </c>
      <c r="X37" s="9">
        <v>68039993858</v>
      </c>
      <c r="Z37" s="9">
        <v>90346885669.624496</v>
      </c>
      <c r="AB37" s="10">
        <f t="shared" si="0"/>
        <v>2.9479491872578811</v>
      </c>
    </row>
    <row r="38" spans="1:28" ht="21.75" customHeight="1" x14ac:dyDescent="0.2">
      <c r="A38" s="19" t="s">
        <v>48</v>
      </c>
      <c r="B38" s="19"/>
      <c r="C38" s="19"/>
      <c r="E38" s="20">
        <v>7196401</v>
      </c>
      <c r="F38" s="20"/>
      <c r="H38" s="9">
        <v>80422610234</v>
      </c>
      <c r="J38" s="9">
        <v>82051590289.153503</v>
      </c>
      <c r="L38" s="9">
        <v>0</v>
      </c>
      <c r="N38" s="9">
        <v>0</v>
      </c>
      <c r="P38" s="9">
        <v>0</v>
      </c>
      <c r="R38" s="9">
        <v>0</v>
      </c>
      <c r="T38" s="9">
        <v>7196401</v>
      </c>
      <c r="V38" s="9">
        <v>11470</v>
      </c>
      <c r="X38" s="9">
        <v>80422610234</v>
      </c>
      <c r="Z38" s="9">
        <f>82051590289.1535-12</f>
        <v>82051590277.153503</v>
      </c>
      <c r="AB38" s="10">
        <f t="shared" si="0"/>
        <v>2.6772800974596853</v>
      </c>
    </row>
    <row r="39" spans="1:28" ht="21.75" customHeight="1" x14ac:dyDescent="0.2">
      <c r="A39" s="19" t="s">
        <v>49</v>
      </c>
      <c r="B39" s="19"/>
      <c r="C39" s="19"/>
      <c r="E39" s="20">
        <v>14200000</v>
      </c>
      <c r="F39" s="20"/>
      <c r="H39" s="9">
        <v>58229576179</v>
      </c>
      <c r="J39" s="9">
        <v>103466688300</v>
      </c>
      <c r="L39" s="9">
        <v>0</v>
      </c>
      <c r="N39" s="9">
        <v>0</v>
      </c>
      <c r="P39" s="9">
        <v>0</v>
      </c>
      <c r="R39" s="9">
        <v>0</v>
      </c>
      <c r="T39" s="9">
        <v>14200000</v>
      </c>
      <c r="V39" s="9">
        <v>7550</v>
      </c>
      <c r="X39" s="9">
        <v>58229576179</v>
      </c>
      <c r="Z39" s="9">
        <v>106572100500</v>
      </c>
      <c r="AB39" s="10">
        <f t="shared" si="0"/>
        <v>3.4773654313019327</v>
      </c>
    </row>
    <row r="40" spans="1:28" ht="21.75" customHeight="1" x14ac:dyDescent="0.2">
      <c r="A40" s="19" t="s">
        <v>50</v>
      </c>
      <c r="B40" s="19"/>
      <c r="C40" s="19"/>
      <c r="E40" s="20">
        <v>6980000</v>
      </c>
      <c r="F40" s="20"/>
      <c r="H40" s="9">
        <v>34133224267</v>
      </c>
      <c r="J40" s="9">
        <v>70494845040</v>
      </c>
      <c r="L40" s="9">
        <v>0</v>
      </c>
      <c r="N40" s="9">
        <v>0</v>
      </c>
      <c r="P40" s="9">
        <v>0</v>
      </c>
      <c r="R40" s="9">
        <v>0</v>
      </c>
      <c r="T40" s="9">
        <v>6980000</v>
      </c>
      <c r="V40" s="9">
        <v>10840</v>
      </c>
      <c r="X40" s="9">
        <v>34133224267</v>
      </c>
      <c r="Z40" s="9">
        <v>75213003960</v>
      </c>
      <c r="AB40" s="10">
        <f t="shared" si="0"/>
        <v>2.4541423011070278</v>
      </c>
    </row>
    <row r="41" spans="1:28" ht="21.75" customHeight="1" x14ac:dyDescent="0.2">
      <c r="A41" s="19" t="s">
        <v>51</v>
      </c>
      <c r="B41" s="19"/>
      <c r="C41" s="19"/>
      <c r="E41" s="20">
        <v>0</v>
      </c>
      <c r="F41" s="20"/>
      <c r="H41" s="9">
        <v>0</v>
      </c>
      <c r="J41" s="9">
        <v>0</v>
      </c>
      <c r="L41" s="9">
        <v>200000</v>
      </c>
      <c r="N41" s="9">
        <v>5424921360</v>
      </c>
      <c r="P41" s="9">
        <v>0</v>
      </c>
      <c r="R41" s="9">
        <v>0</v>
      </c>
      <c r="T41" s="9">
        <v>200000</v>
      </c>
      <c r="V41" s="9">
        <v>30350</v>
      </c>
      <c r="X41" s="9">
        <v>5424921360</v>
      </c>
      <c r="Z41" s="9">
        <v>6033883500</v>
      </c>
      <c r="AB41" s="10">
        <f t="shared" si="0"/>
        <v>0.1968809641638162</v>
      </c>
    </row>
    <row r="42" spans="1:28" ht="21.75" customHeight="1" x14ac:dyDescent="0.2">
      <c r="A42" s="21" t="s">
        <v>52</v>
      </c>
      <c r="B42" s="21"/>
      <c r="C42" s="21"/>
      <c r="D42" s="12"/>
      <c r="E42" s="20">
        <v>0</v>
      </c>
      <c r="F42" s="20"/>
      <c r="H42" s="13">
        <v>0</v>
      </c>
      <c r="J42" s="13">
        <v>0</v>
      </c>
      <c r="L42" s="13">
        <v>3000000</v>
      </c>
      <c r="N42" s="13">
        <v>51016280760</v>
      </c>
      <c r="P42" s="9">
        <v>0</v>
      </c>
      <c r="R42" s="13">
        <v>0</v>
      </c>
      <c r="T42" s="9">
        <v>3000000</v>
      </c>
      <c r="V42" s="9">
        <v>17384</v>
      </c>
      <c r="X42" s="13">
        <v>51019281531</v>
      </c>
      <c r="Z42" s="13">
        <v>51841695600</v>
      </c>
      <c r="AB42" s="10">
        <f t="shared" si="0"/>
        <v>1.6915545375735326</v>
      </c>
    </row>
    <row r="43" spans="1:28" ht="21.75" customHeight="1" x14ac:dyDescent="0.2">
      <c r="A43" s="22" t="s">
        <v>53</v>
      </c>
      <c r="B43" s="22"/>
      <c r="C43" s="22"/>
      <c r="D43" s="22"/>
      <c r="F43" s="9"/>
      <c r="H43" s="15">
        <f>SUM(H9:H42)</f>
        <v>2015026515589</v>
      </c>
      <c r="J43" s="15">
        <f>SUM(J9:J42)</f>
        <v>3093228888054.1362</v>
      </c>
      <c r="L43" s="15">
        <v>5700000</v>
      </c>
      <c r="N43" s="15">
        <v>76584475620</v>
      </c>
      <c r="P43" s="9"/>
      <c r="R43" s="15">
        <v>99390182795</v>
      </c>
      <c r="T43" s="9"/>
      <c r="V43" s="9"/>
      <c r="X43" s="15">
        <v>2031680506601</v>
      </c>
      <c r="Z43" s="15">
        <f>SUM(Z9:Z42)</f>
        <v>2948316291026.7578</v>
      </c>
      <c r="AB43" s="16">
        <f>SUM(AB9:AB42)</f>
        <v>96.201286292192179</v>
      </c>
    </row>
    <row r="45" spans="1:28" x14ac:dyDescent="0.2">
      <c r="H45" s="18"/>
    </row>
    <row r="46" spans="1:28" x14ac:dyDescent="0.2">
      <c r="Z46" s="18"/>
    </row>
    <row r="47" spans="1:28" x14ac:dyDescent="0.2">
      <c r="H47" s="18"/>
    </row>
  </sheetData>
  <mergeCells count="82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42:C42"/>
    <mergeCell ref="E42:F42"/>
    <mergeCell ref="A43:D43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X83"/>
  <sheetViews>
    <sheetView rightToLeft="1" topLeftCell="A46" workbookViewId="0">
      <selection activeCell="I10" sqref="I10"/>
    </sheetView>
  </sheetViews>
  <sheetFormatPr defaultRowHeight="12.75" x14ac:dyDescent="0.2"/>
  <cols>
    <col min="1" max="1" width="40.28515625" customWidth="1"/>
    <col min="2" max="2" width="1.28515625" customWidth="1"/>
    <col min="3" max="3" width="9.85546875" bestFit="1" customWidth="1"/>
    <col min="4" max="4" width="1.28515625" customWidth="1"/>
    <col min="5" max="5" width="15.42578125" bestFit="1" customWidth="1"/>
    <col min="6" max="6" width="1.28515625" customWidth="1"/>
    <col min="7" max="7" width="15" bestFit="1" customWidth="1"/>
    <col min="8" max="8" width="1.28515625" customWidth="1"/>
    <col min="9" max="9" width="21.85546875" bestFit="1" customWidth="1"/>
    <col min="10" max="10" width="1.28515625" customWidth="1"/>
    <col min="11" max="11" width="12" bestFit="1" customWidth="1"/>
    <col min="12" max="12" width="1.28515625" customWidth="1"/>
    <col min="13" max="13" width="17.5703125" bestFit="1" customWidth="1"/>
    <col min="14" max="14" width="1.28515625" customWidth="1"/>
    <col min="15" max="15" width="17.85546875" bestFit="1" customWidth="1"/>
    <col min="16" max="16" width="1.28515625" customWidth="1"/>
    <col min="17" max="17" width="18" customWidth="1"/>
    <col min="18" max="18" width="1.28515625" customWidth="1"/>
    <col min="19" max="19" width="0.28515625" customWidth="1"/>
    <col min="24" max="24" width="14.85546875" bestFit="1" customWidth="1"/>
  </cols>
  <sheetData>
    <row r="1" spans="1:18" ht="29.1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8" ht="21.75" customHeight="1" x14ac:dyDescent="0.2">
      <c r="A2" s="27" t="s">
        <v>81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spans="1:18" ht="21.75" customHeight="1" x14ac:dyDescent="0.2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</row>
    <row r="4" spans="1:18" ht="14.45" customHeight="1" x14ac:dyDescent="0.2"/>
    <row r="5" spans="1:18" ht="14.45" customHeight="1" x14ac:dyDescent="0.2">
      <c r="A5" s="28" t="s">
        <v>191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</row>
    <row r="6" spans="1:18" ht="14.45" customHeight="1" x14ac:dyDescent="0.2">
      <c r="A6" s="23" t="s">
        <v>84</v>
      </c>
      <c r="C6" s="23" t="s">
        <v>100</v>
      </c>
      <c r="D6" s="23"/>
      <c r="E6" s="23"/>
      <c r="F6" s="23"/>
      <c r="G6" s="23"/>
      <c r="H6" s="23"/>
      <c r="I6" s="23"/>
      <c r="K6" s="23" t="s">
        <v>101</v>
      </c>
      <c r="L6" s="23"/>
      <c r="M6" s="23"/>
      <c r="N6" s="23"/>
      <c r="O6" s="23"/>
      <c r="P6" s="23"/>
      <c r="Q6" s="23"/>
      <c r="R6" s="23"/>
    </row>
    <row r="7" spans="1:18" ht="29.1" customHeight="1" x14ac:dyDescent="0.2">
      <c r="A7" s="23"/>
      <c r="C7" s="17" t="s">
        <v>13</v>
      </c>
      <c r="D7" s="3"/>
      <c r="E7" s="17" t="s">
        <v>192</v>
      </c>
      <c r="F7" s="3"/>
      <c r="G7" s="17" t="s">
        <v>193</v>
      </c>
      <c r="H7" s="3"/>
      <c r="I7" s="17" t="s">
        <v>194</v>
      </c>
      <c r="K7" s="17" t="s">
        <v>13</v>
      </c>
      <c r="L7" s="3"/>
      <c r="M7" s="17" t="s">
        <v>192</v>
      </c>
      <c r="N7" s="3"/>
      <c r="O7" s="17" t="s">
        <v>193</v>
      </c>
      <c r="P7" s="3"/>
      <c r="Q7" s="33" t="s">
        <v>194</v>
      </c>
      <c r="R7" s="33"/>
    </row>
    <row r="8" spans="1:18" ht="21.75" customHeight="1" x14ac:dyDescent="0.2">
      <c r="A8" s="5" t="s">
        <v>29</v>
      </c>
      <c r="C8" s="6">
        <v>1491019</v>
      </c>
      <c r="E8" s="6">
        <v>18001007018</v>
      </c>
      <c r="G8" s="6">
        <v>11946108376</v>
      </c>
      <c r="I8" s="6">
        <v>6054898642</v>
      </c>
      <c r="K8" s="6">
        <v>7828978</v>
      </c>
      <c r="M8" s="6">
        <v>93421369001</v>
      </c>
      <c r="O8" s="6">
        <v>62726108420</v>
      </c>
      <c r="Q8" s="25">
        <v>30695260581</v>
      </c>
      <c r="R8" s="25"/>
    </row>
    <row r="9" spans="1:18" ht="21.75" customHeight="1" x14ac:dyDescent="0.2">
      <c r="A9" s="8" t="s">
        <v>22</v>
      </c>
      <c r="C9" s="9">
        <v>36670</v>
      </c>
      <c r="E9" s="9">
        <v>10038608879</v>
      </c>
      <c r="G9" s="9">
        <v>5548755703</v>
      </c>
      <c r="I9" s="9">
        <v>4489853176</v>
      </c>
      <c r="K9" s="9">
        <v>36670</v>
      </c>
      <c r="M9" s="9">
        <v>10038608879</v>
      </c>
      <c r="O9" s="9">
        <v>5548755703</v>
      </c>
      <c r="Q9" s="20">
        <v>4489853176</v>
      </c>
      <c r="R9" s="20"/>
    </row>
    <row r="10" spans="1:18" ht="21.75" customHeight="1" x14ac:dyDescent="0.2">
      <c r="A10" s="8" t="s">
        <v>31</v>
      </c>
      <c r="C10" s="9">
        <v>900000</v>
      </c>
      <c r="E10" s="9">
        <v>38379072944</v>
      </c>
      <c r="G10" s="9">
        <v>29979553950</v>
      </c>
      <c r="I10" s="9">
        <f>8399518994-9384826050-15</f>
        <v>-985307071</v>
      </c>
      <c r="K10" s="9">
        <v>900000</v>
      </c>
      <c r="M10" s="9">
        <v>38379072944</v>
      </c>
      <c r="O10" s="9">
        <v>29979553950</v>
      </c>
      <c r="Q10" s="20">
        <v>8399518994</v>
      </c>
      <c r="R10" s="20"/>
    </row>
    <row r="11" spans="1:18" ht="21.75" customHeight="1" x14ac:dyDescent="0.2">
      <c r="A11" s="8" t="s">
        <v>39</v>
      </c>
      <c r="C11" s="9">
        <v>1717452</v>
      </c>
      <c r="E11" s="9">
        <v>27418164653</v>
      </c>
      <c r="G11" s="9">
        <v>17851004163</v>
      </c>
      <c r="I11" s="9">
        <v>9567160490</v>
      </c>
      <c r="K11" s="9">
        <v>1717452</v>
      </c>
      <c r="M11" s="9">
        <v>27418164653</v>
      </c>
      <c r="O11" s="9">
        <v>17851004163</v>
      </c>
      <c r="Q11" s="20">
        <v>9567160490</v>
      </c>
      <c r="R11" s="20"/>
    </row>
    <row r="12" spans="1:18" ht="21.75" customHeight="1" x14ac:dyDescent="0.2">
      <c r="A12" s="8" t="s">
        <v>42</v>
      </c>
      <c r="C12" s="9">
        <v>4346752</v>
      </c>
      <c r="E12" s="9">
        <v>5553329301</v>
      </c>
      <c r="G12" s="9">
        <v>5505058592</v>
      </c>
      <c r="I12" s="9">
        <v>48270709</v>
      </c>
      <c r="K12" s="9">
        <v>4357223</v>
      </c>
      <c r="M12" s="9">
        <v>5566579579</v>
      </c>
      <c r="O12" s="9">
        <v>5518444179</v>
      </c>
      <c r="Q12" s="20">
        <v>48135400</v>
      </c>
      <c r="R12" s="20"/>
    </row>
    <row r="13" spans="1:18" ht="21.75" customHeight="1" x14ac:dyDescent="0.2">
      <c r="A13" s="8" t="s">
        <v>106</v>
      </c>
      <c r="C13" s="9">
        <v>0</v>
      </c>
      <c r="E13" s="9">
        <v>0</v>
      </c>
      <c r="G13" s="9">
        <v>0</v>
      </c>
      <c r="I13" s="9">
        <v>0</v>
      </c>
      <c r="K13" s="9">
        <v>1750000</v>
      </c>
      <c r="M13" s="9">
        <v>4971108888</v>
      </c>
      <c r="O13" s="9">
        <v>4971108888</v>
      </c>
      <c r="Q13" s="20">
        <v>0</v>
      </c>
      <c r="R13" s="20"/>
    </row>
    <row r="14" spans="1:18" ht="21.75" customHeight="1" x14ac:dyDescent="0.2">
      <c r="A14" s="8" t="s">
        <v>33</v>
      </c>
      <c r="C14" s="9">
        <v>0</v>
      </c>
      <c r="E14" s="9">
        <v>0</v>
      </c>
      <c r="G14" s="9">
        <v>0</v>
      </c>
      <c r="I14" s="9">
        <v>0</v>
      </c>
      <c r="K14" s="9">
        <v>746912</v>
      </c>
      <c r="M14" s="9">
        <v>12329108451</v>
      </c>
      <c r="O14" s="9">
        <v>13416394433</v>
      </c>
      <c r="Q14" s="20">
        <v>-1087285982</v>
      </c>
      <c r="R14" s="20"/>
    </row>
    <row r="15" spans="1:18" ht="21.75" customHeight="1" x14ac:dyDescent="0.2">
      <c r="A15" s="8" t="s">
        <v>107</v>
      </c>
      <c r="C15" s="9">
        <v>0</v>
      </c>
      <c r="E15" s="9">
        <v>0</v>
      </c>
      <c r="G15" s="9">
        <v>0</v>
      </c>
      <c r="I15" s="9">
        <v>0</v>
      </c>
      <c r="K15" s="9">
        <v>3125000</v>
      </c>
      <c r="M15" s="9">
        <v>8521700763</v>
      </c>
      <c r="O15" s="9">
        <v>7087679775</v>
      </c>
      <c r="Q15" s="20">
        <v>1434020988</v>
      </c>
      <c r="R15" s="20"/>
    </row>
    <row r="16" spans="1:18" ht="21.75" customHeight="1" x14ac:dyDescent="0.2">
      <c r="A16" s="8" t="s">
        <v>108</v>
      </c>
      <c r="C16" s="9">
        <v>0</v>
      </c>
      <c r="E16" s="9">
        <v>0</v>
      </c>
      <c r="G16" s="9">
        <v>0</v>
      </c>
      <c r="I16" s="9">
        <v>0</v>
      </c>
      <c r="K16" s="9">
        <v>1200000</v>
      </c>
      <c r="M16" s="9">
        <v>22864417445</v>
      </c>
      <c r="O16" s="9">
        <v>26290634400</v>
      </c>
      <c r="Q16" s="20">
        <v>-3426216955</v>
      </c>
      <c r="R16" s="20"/>
    </row>
    <row r="17" spans="1:18" ht="21.75" customHeight="1" x14ac:dyDescent="0.2">
      <c r="A17" s="8" t="s">
        <v>24</v>
      </c>
      <c r="C17" s="9">
        <v>0</v>
      </c>
      <c r="E17" s="9">
        <v>0</v>
      </c>
      <c r="G17" s="9">
        <v>0</v>
      </c>
      <c r="I17" s="9">
        <v>0</v>
      </c>
      <c r="K17" s="9">
        <v>1</v>
      </c>
      <c r="M17" s="9">
        <v>1</v>
      </c>
      <c r="O17" s="9">
        <v>24312</v>
      </c>
      <c r="Q17" s="20">
        <v>-24311</v>
      </c>
      <c r="R17" s="20"/>
    </row>
    <row r="18" spans="1:18" ht="21.75" customHeight="1" x14ac:dyDescent="0.2">
      <c r="A18" s="8" t="s">
        <v>109</v>
      </c>
      <c r="C18" s="9">
        <v>0</v>
      </c>
      <c r="E18" s="9">
        <v>0</v>
      </c>
      <c r="G18" s="9">
        <v>0</v>
      </c>
      <c r="I18" s="9">
        <v>0</v>
      </c>
      <c r="K18" s="9">
        <v>450000</v>
      </c>
      <c r="M18" s="9">
        <v>4602948563</v>
      </c>
      <c r="O18" s="9">
        <v>3098811168</v>
      </c>
      <c r="Q18" s="20">
        <v>1504137395</v>
      </c>
      <c r="R18" s="20"/>
    </row>
    <row r="19" spans="1:18" ht="21.75" customHeight="1" x14ac:dyDescent="0.2">
      <c r="A19" s="8" t="s">
        <v>47</v>
      </c>
      <c r="C19" s="9">
        <v>0</v>
      </c>
      <c r="E19" s="9">
        <v>0</v>
      </c>
      <c r="G19" s="9">
        <v>0</v>
      </c>
      <c r="I19" s="9">
        <v>0</v>
      </c>
      <c r="K19" s="9">
        <v>1</v>
      </c>
      <c r="M19" s="9">
        <v>1</v>
      </c>
      <c r="O19" s="9">
        <v>14066</v>
      </c>
      <c r="Q19" s="20">
        <v>-14065</v>
      </c>
      <c r="R19" s="20"/>
    </row>
    <row r="20" spans="1:18" ht="21.75" customHeight="1" x14ac:dyDescent="0.2">
      <c r="A20" s="8" t="s">
        <v>50</v>
      </c>
      <c r="C20" s="9">
        <v>0</v>
      </c>
      <c r="E20" s="9">
        <v>0</v>
      </c>
      <c r="G20" s="9">
        <v>0</v>
      </c>
      <c r="I20" s="9">
        <v>0</v>
      </c>
      <c r="K20" s="9">
        <v>6752</v>
      </c>
      <c r="M20" s="9">
        <v>54902737</v>
      </c>
      <c r="O20" s="9">
        <v>49935983</v>
      </c>
      <c r="Q20" s="20">
        <v>4966754</v>
      </c>
      <c r="R20" s="20"/>
    </row>
    <row r="21" spans="1:18" ht="21.75" customHeight="1" x14ac:dyDescent="0.2">
      <c r="A21" s="8" t="s">
        <v>43</v>
      </c>
      <c r="C21" s="9">
        <v>0</v>
      </c>
      <c r="E21" s="9">
        <v>0</v>
      </c>
      <c r="G21" s="9">
        <v>0</v>
      </c>
      <c r="I21" s="9">
        <v>0</v>
      </c>
      <c r="K21" s="9">
        <v>477607</v>
      </c>
      <c r="M21" s="9">
        <v>1301614546</v>
      </c>
      <c r="O21" s="9">
        <v>1268572815</v>
      </c>
      <c r="Q21" s="20">
        <v>33041731</v>
      </c>
      <c r="R21" s="20"/>
    </row>
    <row r="22" spans="1:18" ht="21.75" customHeight="1" x14ac:dyDescent="0.2">
      <c r="A22" s="8" t="s">
        <v>110</v>
      </c>
      <c r="C22" s="9">
        <v>0</v>
      </c>
      <c r="E22" s="9">
        <v>0</v>
      </c>
      <c r="G22" s="9">
        <v>0</v>
      </c>
      <c r="I22" s="9">
        <v>0</v>
      </c>
      <c r="K22" s="9">
        <v>500000</v>
      </c>
      <c r="M22" s="9">
        <v>13668187554</v>
      </c>
      <c r="O22" s="9">
        <v>11504921969</v>
      </c>
      <c r="Q22" s="20">
        <v>2163265585</v>
      </c>
      <c r="R22" s="20"/>
    </row>
    <row r="23" spans="1:18" ht="21.75" customHeight="1" x14ac:dyDescent="0.2">
      <c r="A23" s="8" t="s">
        <v>111</v>
      </c>
      <c r="C23" s="9">
        <v>0</v>
      </c>
      <c r="E23" s="9">
        <v>0</v>
      </c>
      <c r="G23" s="9">
        <v>0</v>
      </c>
      <c r="I23" s="9">
        <v>0</v>
      </c>
      <c r="K23" s="9">
        <v>8278845</v>
      </c>
      <c r="M23" s="9">
        <v>22780997327</v>
      </c>
      <c r="O23" s="9">
        <v>25083777742</v>
      </c>
      <c r="Q23" s="20">
        <v>-2302780415</v>
      </c>
      <c r="R23" s="20"/>
    </row>
    <row r="24" spans="1:18" ht="21.75" customHeight="1" x14ac:dyDescent="0.2">
      <c r="A24" s="8" t="s">
        <v>37</v>
      </c>
      <c r="C24" s="9">
        <v>0</v>
      </c>
      <c r="E24" s="9">
        <v>0</v>
      </c>
      <c r="G24" s="9">
        <v>0</v>
      </c>
      <c r="I24" s="9">
        <v>0</v>
      </c>
      <c r="K24" s="9">
        <v>1500000</v>
      </c>
      <c r="M24" s="9">
        <v>5355941464</v>
      </c>
      <c r="O24" s="9">
        <v>3918554821</v>
      </c>
      <c r="Q24" s="20">
        <v>1437386643</v>
      </c>
      <c r="R24" s="20"/>
    </row>
    <row r="25" spans="1:18" ht="21.75" customHeight="1" x14ac:dyDescent="0.2">
      <c r="A25" s="8" t="s">
        <v>112</v>
      </c>
      <c r="C25" s="9">
        <v>0</v>
      </c>
      <c r="E25" s="9">
        <v>0</v>
      </c>
      <c r="G25" s="9">
        <v>0</v>
      </c>
      <c r="I25" s="9">
        <v>0</v>
      </c>
      <c r="K25" s="9">
        <v>1129371</v>
      </c>
      <c r="M25" s="9">
        <v>13059524314</v>
      </c>
      <c r="O25" s="9">
        <v>12424062961</v>
      </c>
      <c r="Q25" s="20">
        <v>635461353</v>
      </c>
      <c r="R25" s="20"/>
    </row>
    <row r="26" spans="1:18" ht="21.75" customHeight="1" x14ac:dyDescent="0.2">
      <c r="A26" s="8" t="s">
        <v>30</v>
      </c>
      <c r="C26" s="9">
        <v>0</v>
      </c>
      <c r="E26" s="9">
        <v>0</v>
      </c>
      <c r="G26" s="9">
        <v>0</v>
      </c>
      <c r="I26" s="9">
        <v>0</v>
      </c>
      <c r="K26" s="9">
        <v>1</v>
      </c>
      <c r="M26" s="9">
        <v>1</v>
      </c>
      <c r="O26" s="9">
        <v>6959</v>
      </c>
      <c r="Q26" s="20">
        <v>-6958</v>
      </c>
      <c r="R26" s="20"/>
    </row>
    <row r="27" spans="1:18" ht="21.75" customHeight="1" x14ac:dyDescent="0.2">
      <c r="A27" s="8" t="s">
        <v>113</v>
      </c>
      <c r="C27" s="9">
        <v>0</v>
      </c>
      <c r="E27" s="9">
        <v>0</v>
      </c>
      <c r="G27" s="9">
        <v>0</v>
      </c>
      <c r="I27" s="9">
        <v>0</v>
      </c>
      <c r="K27" s="9">
        <v>4623249</v>
      </c>
      <c r="M27" s="9">
        <v>14635830925</v>
      </c>
      <c r="O27" s="9">
        <v>14635830925</v>
      </c>
      <c r="Q27" s="20">
        <v>0</v>
      </c>
      <c r="R27" s="20"/>
    </row>
    <row r="28" spans="1:18" ht="21.75" customHeight="1" x14ac:dyDescent="0.2">
      <c r="A28" s="8" t="s">
        <v>114</v>
      </c>
      <c r="C28" s="9">
        <v>0</v>
      </c>
      <c r="E28" s="9">
        <v>0</v>
      </c>
      <c r="G28" s="9">
        <v>0</v>
      </c>
      <c r="I28" s="9">
        <v>0</v>
      </c>
      <c r="K28" s="9">
        <v>5000000</v>
      </c>
      <c r="M28" s="9">
        <v>17542131949</v>
      </c>
      <c r="O28" s="9">
        <v>17276589000</v>
      </c>
      <c r="Q28" s="20">
        <v>265542949</v>
      </c>
      <c r="R28" s="20"/>
    </row>
    <row r="29" spans="1:18" ht="21.75" customHeight="1" x14ac:dyDescent="0.2">
      <c r="A29" s="8" t="s">
        <v>115</v>
      </c>
      <c r="C29" s="9">
        <v>0</v>
      </c>
      <c r="E29" s="9">
        <v>0</v>
      </c>
      <c r="G29" s="9">
        <v>0</v>
      </c>
      <c r="I29" s="9">
        <v>0</v>
      </c>
      <c r="K29" s="9">
        <v>10056657</v>
      </c>
      <c r="M29" s="9">
        <v>20406925733</v>
      </c>
      <c r="O29" s="9">
        <v>21753080082</v>
      </c>
      <c r="Q29" s="20">
        <v>-1346154349</v>
      </c>
      <c r="R29" s="20"/>
    </row>
    <row r="30" spans="1:18" ht="21.75" customHeight="1" x14ac:dyDescent="0.2">
      <c r="A30" s="8" t="s">
        <v>116</v>
      </c>
      <c r="C30" s="9">
        <v>0</v>
      </c>
      <c r="E30" s="9">
        <v>0</v>
      </c>
      <c r="G30" s="9">
        <v>0</v>
      </c>
      <c r="I30" s="9">
        <v>0</v>
      </c>
      <c r="K30" s="9">
        <v>5050000</v>
      </c>
      <c r="M30" s="9">
        <v>21701254821</v>
      </c>
      <c r="O30" s="9">
        <v>20162741159</v>
      </c>
      <c r="Q30" s="20">
        <v>1538513662</v>
      </c>
      <c r="R30" s="20"/>
    </row>
    <row r="31" spans="1:18" ht="21.75" customHeight="1" x14ac:dyDescent="0.2">
      <c r="A31" s="8" t="s">
        <v>117</v>
      </c>
      <c r="C31" s="9">
        <v>0</v>
      </c>
      <c r="E31" s="9">
        <v>0</v>
      </c>
      <c r="G31" s="9">
        <v>0</v>
      </c>
      <c r="I31" s="9">
        <v>0</v>
      </c>
      <c r="K31" s="9">
        <v>1800000</v>
      </c>
      <c r="M31" s="9">
        <v>9693407467</v>
      </c>
      <c r="O31" s="9">
        <v>8425766610</v>
      </c>
      <c r="Q31" s="20">
        <v>1267640857</v>
      </c>
      <c r="R31" s="20"/>
    </row>
    <row r="32" spans="1:18" ht="21.75" customHeight="1" x14ac:dyDescent="0.2">
      <c r="A32" s="8" t="s">
        <v>118</v>
      </c>
      <c r="C32" s="9">
        <v>0</v>
      </c>
      <c r="E32" s="9">
        <v>0</v>
      </c>
      <c r="G32" s="9">
        <v>0</v>
      </c>
      <c r="I32" s="9">
        <v>0</v>
      </c>
      <c r="K32" s="9">
        <v>72429793</v>
      </c>
      <c r="M32" s="9">
        <v>136894755711</v>
      </c>
      <c r="O32" s="9">
        <v>89628031658</v>
      </c>
      <c r="Q32" s="20">
        <v>47266724053</v>
      </c>
      <c r="R32" s="20"/>
    </row>
    <row r="33" spans="1:18" ht="21.75" customHeight="1" x14ac:dyDescent="0.2">
      <c r="A33" s="8" t="s">
        <v>119</v>
      </c>
      <c r="C33" s="9">
        <v>0</v>
      </c>
      <c r="E33" s="9">
        <v>0</v>
      </c>
      <c r="G33" s="9">
        <v>0</v>
      </c>
      <c r="I33" s="9">
        <v>0</v>
      </c>
      <c r="K33" s="9">
        <v>4000000</v>
      </c>
      <c r="M33" s="9">
        <v>21458893723</v>
      </c>
      <c r="O33" s="9">
        <v>22425768000</v>
      </c>
      <c r="Q33" s="20">
        <v>-966874277</v>
      </c>
      <c r="R33" s="20"/>
    </row>
    <row r="34" spans="1:18" ht="21.75" customHeight="1" x14ac:dyDescent="0.2">
      <c r="A34" s="8" t="s">
        <v>120</v>
      </c>
      <c r="C34" s="9">
        <v>0</v>
      </c>
      <c r="E34" s="9">
        <v>0</v>
      </c>
      <c r="G34" s="9">
        <v>0</v>
      </c>
      <c r="I34" s="9">
        <v>0</v>
      </c>
      <c r="K34" s="9">
        <v>3877905</v>
      </c>
      <c r="M34" s="9">
        <v>43523228457</v>
      </c>
      <c r="O34" s="9">
        <v>47799910174</v>
      </c>
      <c r="Q34" s="20">
        <v>-4276681717</v>
      </c>
      <c r="R34" s="20"/>
    </row>
    <row r="35" spans="1:18" ht="21.75" customHeight="1" x14ac:dyDescent="0.2">
      <c r="A35" s="8" t="s">
        <v>121</v>
      </c>
      <c r="C35" s="9">
        <v>0</v>
      </c>
      <c r="E35" s="9">
        <v>0</v>
      </c>
      <c r="G35" s="9">
        <v>0</v>
      </c>
      <c r="I35" s="9">
        <v>0</v>
      </c>
      <c r="K35" s="9">
        <v>1596219</v>
      </c>
      <c r="M35" s="9">
        <v>60576086049</v>
      </c>
      <c r="O35" s="9">
        <v>52203137253</v>
      </c>
      <c r="Q35" s="20">
        <v>8372948796</v>
      </c>
      <c r="R35" s="20"/>
    </row>
    <row r="36" spans="1:18" ht="21.75" customHeight="1" x14ac:dyDescent="0.2">
      <c r="A36" s="8" t="s">
        <v>122</v>
      </c>
      <c r="C36" s="9">
        <v>0</v>
      </c>
      <c r="E36" s="9">
        <v>0</v>
      </c>
      <c r="G36" s="9">
        <v>0</v>
      </c>
      <c r="I36" s="9">
        <v>0</v>
      </c>
      <c r="K36" s="9">
        <v>1717452</v>
      </c>
      <c r="M36" s="9">
        <v>14983051249</v>
      </c>
      <c r="O36" s="9">
        <v>17294271916</v>
      </c>
      <c r="Q36" s="20">
        <v>-2311220667</v>
      </c>
      <c r="R36" s="20"/>
    </row>
    <row r="37" spans="1:18" ht="21.75" customHeight="1" x14ac:dyDescent="0.2">
      <c r="A37" s="8" t="s">
        <v>123</v>
      </c>
      <c r="C37" s="9">
        <v>0</v>
      </c>
      <c r="E37" s="9">
        <v>0</v>
      </c>
      <c r="G37" s="9">
        <v>0</v>
      </c>
      <c r="I37" s="9">
        <v>0</v>
      </c>
      <c r="K37" s="9">
        <v>1670000</v>
      </c>
      <c r="M37" s="9">
        <v>40060921099</v>
      </c>
      <c r="O37" s="9">
        <v>47328410386</v>
      </c>
      <c r="Q37" s="20">
        <v>-7267489287</v>
      </c>
      <c r="R37" s="20"/>
    </row>
    <row r="38" spans="1:18" ht="21.75" customHeight="1" x14ac:dyDescent="0.2">
      <c r="A38" s="8" t="s">
        <v>124</v>
      </c>
      <c r="C38" s="9">
        <v>0</v>
      </c>
      <c r="E38" s="9">
        <v>0</v>
      </c>
      <c r="G38" s="9">
        <v>0</v>
      </c>
      <c r="I38" s="9">
        <v>0</v>
      </c>
      <c r="K38" s="9">
        <v>10100746</v>
      </c>
      <c r="M38" s="9">
        <v>22382070039</v>
      </c>
      <c r="O38" s="9">
        <v>23595519419</v>
      </c>
      <c r="Q38" s="20">
        <v>-1213449380</v>
      </c>
      <c r="R38" s="20"/>
    </row>
    <row r="39" spans="1:18" ht="21.75" customHeight="1" x14ac:dyDescent="0.2">
      <c r="A39" s="8" t="s">
        <v>125</v>
      </c>
      <c r="C39" s="9">
        <v>0</v>
      </c>
      <c r="E39" s="9">
        <v>0</v>
      </c>
      <c r="G39" s="9">
        <v>0</v>
      </c>
      <c r="I39" s="9">
        <v>0</v>
      </c>
      <c r="K39" s="9">
        <v>500000</v>
      </c>
      <c r="M39" s="9">
        <v>8092339522</v>
      </c>
      <c r="O39" s="9">
        <v>6656038200</v>
      </c>
      <c r="Q39" s="20">
        <v>1436301322</v>
      </c>
      <c r="R39" s="20"/>
    </row>
    <row r="40" spans="1:18" ht="21.75" customHeight="1" x14ac:dyDescent="0.2">
      <c r="A40" s="8" t="s">
        <v>126</v>
      </c>
      <c r="C40" s="9">
        <v>0</v>
      </c>
      <c r="E40" s="9">
        <v>0</v>
      </c>
      <c r="G40" s="9">
        <v>0</v>
      </c>
      <c r="I40" s="9">
        <v>0</v>
      </c>
      <c r="K40" s="9">
        <v>14000000</v>
      </c>
      <c r="M40" s="9">
        <v>42843795705</v>
      </c>
      <c r="O40" s="9">
        <v>33664497300</v>
      </c>
      <c r="Q40" s="20">
        <v>9179298405</v>
      </c>
      <c r="R40" s="20"/>
    </row>
    <row r="41" spans="1:18" ht="21.75" customHeight="1" x14ac:dyDescent="0.2">
      <c r="A41" s="8" t="s">
        <v>127</v>
      </c>
      <c r="C41" s="9">
        <v>0</v>
      </c>
      <c r="E41" s="9">
        <v>0</v>
      </c>
      <c r="G41" s="9">
        <v>0</v>
      </c>
      <c r="I41" s="9">
        <v>0</v>
      </c>
      <c r="K41" s="9">
        <v>20234000</v>
      </c>
      <c r="M41" s="9">
        <v>48133677929</v>
      </c>
      <c r="O41" s="9">
        <v>45496980618</v>
      </c>
      <c r="Q41" s="20">
        <v>2636697311</v>
      </c>
      <c r="R41" s="20"/>
    </row>
    <row r="42" spans="1:18" ht="21.75" customHeight="1" x14ac:dyDescent="0.2">
      <c r="A42" s="8" t="s">
        <v>128</v>
      </c>
      <c r="C42" s="9">
        <v>0</v>
      </c>
      <c r="E42" s="9">
        <v>0</v>
      </c>
      <c r="G42" s="9">
        <v>0</v>
      </c>
      <c r="I42" s="9">
        <v>0</v>
      </c>
      <c r="K42" s="9">
        <v>22457455</v>
      </c>
      <c r="M42" s="9">
        <v>29857881016</v>
      </c>
      <c r="O42" s="9">
        <v>28966617000</v>
      </c>
      <c r="Q42" s="20">
        <v>891264016</v>
      </c>
      <c r="R42" s="20"/>
    </row>
    <row r="43" spans="1:18" ht="21.75" customHeight="1" x14ac:dyDescent="0.2">
      <c r="A43" s="8" t="s">
        <v>129</v>
      </c>
      <c r="C43" s="9">
        <v>0</v>
      </c>
      <c r="E43" s="9">
        <v>0</v>
      </c>
      <c r="G43" s="9">
        <v>0</v>
      </c>
      <c r="I43" s="9">
        <v>0</v>
      </c>
      <c r="K43" s="9">
        <v>40000000</v>
      </c>
      <c r="M43" s="9">
        <v>53334094584</v>
      </c>
      <c r="O43" s="9">
        <v>40915098004</v>
      </c>
      <c r="Q43" s="20">
        <v>12418996580</v>
      </c>
      <c r="R43" s="20"/>
    </row>
    <row r="44" spans="1:18" ht="21.75" customHeight="1" x14ac:dyDescent="0.2">
      <c r="A44" s="8" t="s">
        <v>130</v>
      </c>
      <c r="C44" s="9">
        <v>0</v>
      </c>
      <c r="E44" s="9">
        <v>0</v>
      </c>
      <c r="G44" s="9">
        <v>0</v>
      </c>
      <c r="I44" s="9">
        <v>0</v>
      </c>
      <c r="K44" s="9">
        <v>18418</v>
      </c>
      <c r="M44" s="9">
        <v>150377055272</v>
      </c>
      <c r="O44" s="9">
        <v>85996913372</v>
      </c>
      <c r="Q44" s="20">
        <v>64380141900</v>
      </c>
      <c r="R44" s="20"/>
    </row>
    <row r="45" spans="1:18" ht="21.75" customHeight="1" x14ac:dyDescent="0.2">
      <c r="A45" s="8" t="s">
        <v>131</v>
      </c>
      <c r="C45" s="9">
        <v>0</v>
      </c>
      <c r="E45" s="9">
        <v>0</v>
      </c>
      <c r="G45" s="9">
        <v>0</v>
      </c>
      <c r="I45" s="9">
        <v>0</v>
      </c>
      <c r="K45" s="9">
        <v>2000000</v>
      </c>
      <c r="M45" s="9">
        <v>14374200627</v>
      </c>
      <c r="O45" s="9">
        <v>11370314880</v>
      </c>
      <c r="Q45" s="20">
        <v>3003885747</v>
      </c>
      <c r="R45" s="20"/>
    </row>
    <row r="46" spans="1:18" ht="21.75" customHeight="1" x14ac:dyDescent="0.2">
      <c r="A46" s="8" t="s">
        <v>132</v>
      </c>
      <c r="C46" s="9">
        <v>0</v>
      </c>
      <c r="E46" s="9">
        <v>0</v>
      </c>
      <c r="G46" s="9">
        <v>0</v>
      </c>
      <c r="I46" s="9">
        <v>0</v>
      </c>
      <c r="K46" s="9">
        <v>4285713</v>
      </c>
      <c r="M46" s="9">
        <v>12377517833</v>
      </c>
      <c r="O46" s="9">
        <v>9801330063</v>
      </c>
      <c r="Q46" s="20">
        <v>2576187770</v>
      </c>
      <c r="R46" s="20"/>
    </row>
    <row r="47" spans="1:18" ht="21.75" customHeight="1" x14ac:dyDescent="0.2">
      <c r="A47" s="8" t="s">
        <v>26</v>
      </c>
      <c r="C47" s="9">
        <v>0</v>
      </c>
      <c r="E47" s="9">
        <v>0</v>
      </c>
      <c r="G47" s="9">
        <v>0</v>
      </c>
      <c r="I47" s="9">
        <v>0</v>
      </c>
      <c r="K47" s="9">
        <v>1</v>
      </c>
      <c r="M47" s="9">
        <v>1</v>
      </c>
      <c r="O47" s="9">
        <v>4181</v>
      </c>
      <c r="Q47" s="20">
        <v>-4180</v>
      </c>
      <c r="R47" s="20"/>
    </row>
    <row r="48" spans="1:18" ht="21.75" customHeight="1" x14ac:dyDescent="0.2">
      <c r="A48" s="8" t="s">
        <v>36</v>
      </c>
      <c r="C48" s="9">
        <v>0</v>
      </c>
      <c r="E48" s="9">
        <v>0</v>
      </c>
      <c r="G48" s="9">
        <v>0</v>
      </c>
      <c r="I48" s="9">
        <v>0</v>
      </c>
      <c r="K48" s="9">
        <v>1</v>
      </c>
      <c r="M48" s="9">
        <v>1</v>
      </c>
      <c r="O48" s="9">
        <v>2234</v>
      </c>
      <c r="Q48" s="20">
        <v>-2233</v>
      </c>
      <c r="R48" s="20"/>
    </row>
    <row r="49" spans="1:18" ht="21.75" customHeight="1" x14ac:dyDescent="0.2">
      <c r="A49" s="8" t="s">
        <v>133</v>
      </c>
      <c r="C49" s="9">
        <v>0</v>
      </c>
      <c r="E49" s="9">
        <v>0</v>
      </c>
      <c r="G49" s="9">
        <v>0</v>
      </c>
      <c r="I49" s="9">
        <v>0</v>
      </c>
      <c r="K49" s="9">
        <v>27000000</v>
      </c>
      <c r="M49" s="9">
        <v>40294358496</v>
      </c>
      <c r="O49" s="9">
        <v>40294358496</v>
      </c>
      <c r="Q49" s="20">
        <v>0</v>
      </c>
      <c r="R49" s="20"/>
    </row>
    <row r="50" spans="1:18" ht="21.75" customHeight="1" x14ac:dyDescent="0.2">
      <c r="A50" s="8" t="s">
        <v>45</v>
      </c>
      <c r="C50" s="9">
        <v>0</v>
      </c>
      <c r="E50" s="9">
        <v>0</v>
      </c>
      <c r="G50" s="9">
        <v>0</v>
      </c>
      <c r="I50" s="9">
        <v>0</v>
      </c>
      <c r="K50" s="9">
        <v>321860</v>
      </c>
      <c r="M50" s="9">
        <v>6580527046</v>
      </c>
      <c r="O50" s="9">
        <v>6917199737</v>
      </c>
      <c r="Q50" s="20">
        <v>-336672691</v>
      </c>
      <c r="R50" s="20"/>
    </row>
    <row r="51" spans="1:18" ht="21.75" customHeight="1" x14ac:dyDescent="0.2">
      <c r="A51" s="8" t="s">
        <v>134</v>
      </c>
      <c r="C51" s="9">
        <v>0</v>
      </c>
      <c r="E51" s="9">
        <v>0</v>
      </c>
      <c r="G51" s="9">
        <v>0</v>
      </c>
      <c r="I51" s="9">
        <v>0</v>
      </c>
      <c r="K51" s="9">
        <v>10225850</v>
      </c>
      <c r="M51" s="9">
        <v>53743242998</v>
      </c>
      <c r="O51" s="9">
        <v>53183800759</v>
      </c>
      <c r="Q51" s="20">
        <v>559442239</v>
      </c>
      <c r="R51" s="20"/>
    </row>
    <row r="52" spans="1:18" ht="21.75" customHeight="1" x14ac:dyDescent="0.2">
      <c r="A52" s="8" t="s">
        <v>135</v>
      </c>
      <c r="C52" s="9">
        <v>0</v>
      </c>
      <c r="E52" s="9">
        <v>0</v>
      </c>
      <c r="G52" s="9">
        <v>0</v>
      </c>
      <c r="I52" s="9">
        <v>0</v>
      </c>
      <c r="K52" s="9">
        <v>6071320</v>
      </c>
      <c r="M52" s="9">
        <v>15845782678</v>
      </c>
      <c r="O52" s="9">
        <v>19944563566</v>
      </c>
      <c r="Q52" s="20">
        <v>-4098780888</v>
      </c>
      <c r="R52" s="20"/>
    </row>
    <row r="53" spans="1:18" ht="21.75" customHeight="1" x14ac:dyDescent="0.2">
      <c r="A53" s="8" t="s">
        <v>136</v>
      </c>
      <c r="C53" s="9">
        <v>0</v>
      </c>
      <c r="E53" s="9">
        <v>0</v>
      </c>
      <c r="G53" s="9">
        <v>0</v>
      </c>
      <c r="I53" s="9">
        <v>0</v>
      </c>
      <c r="K53" s="9">
        <v>625000</v>
      </c>
      <c r="M53" s="9">
        <v>5162847330</v>
      </c>
      <c r="O53" s="9">
        <v>5249826562</v>
      </c>
      <c r="Q53" s="20">
        <v>-86979232</v>
      </c>
      <c r="R53" s="20"/>
    </row>
    <row r="54" spans="1:18" ht="21.75" customHeight="1" x14ac:dyDescent="0.2">
      <c r="A54" s="8" t="s">
        <v>137</v>
      </c>
      <c r="C54" s="9">
        <v>0</v>
      </c>
      <c r="E54" s="9">
        <v>0</v>
      </c>
      <c r="G54" s="9">
        <v>0</v>
      </c>
      <c r="I54" s="9">
        <v>0</v>
      </c>
      <c r="K54" s="9">
        <v>1987365</v>
      </c>
      <c r="M54" s="9">
        <v>68475917093</v>
      </c>
      <c r="O54" s="9">
        <v>53938032736</v>
      </c>
      <c r="Q54" s="20">
        <v>14537884357</v>
      </c>
      <c r="R54" s="20"/>
    </row>
    <row r="55" spans="1:18" ht="21.75" customHeight="1" x14ac:dyDescent="0.2">
      <c r="A55" s="8" t="s">
        <v>49</v>
      </c>
      <c r="C55" s="9">
        <v>0</v>
      </c>
      <c r="E55" s="9">
        <v>0</v>
      </c>
      <c r="G55" s="9">
        <v>0</v>
      </c>
      <c r="I55" s="9">
        <v>0</v>
      </c>
      <c r="K55" s="9">
        <v>7958</v>
      </c>
      <c r="M55" s="9">
        <v>34965076</v>
      </c>
      <c r="O55" s="9">
        <v>32053954</v>
      </c>
      <c r="Q55" s="20">
        <v>2911122</v>
      </c>
      <c r="R55" s="20"/>
    </row>
    <row r="56" spans="1:18" ht="21.75" customHeight="1" x14ac:dyDescent="0.2">
      <c r="A56" s="8" t="s">
        <v>40</v>
      </c>
      <c r="C56" s="9">
        <v>0</v>
      </c>
      <c r="E56" s="9">
        <v>0</v>
      </c>
      <c r="G56" s="9">
        <v>0</v>
      </c>
      <c r="I56" s="9">
        <v>0</v>
      </c>
      <c r="K56" s="9">
        <v>700000</v>
      </c>
      <c r="M56" s="9">
        <v>3351488867</v>
      </c>
      <c r="O56" s="9">
        <v>3269032821</v>
      </c>
      <c r="Q56" s="20">
        <v>82456046</v>
      </c>
      <c r="R56" s="20"/>
    </row>
    <row r="57" spans="1:18" ht="21.75" customHeight="1" x14ac:dyDescent="0.2">
      <c r="A57" s="8" t="s">
        <v>138</v>
      </c>
      <c r="C57" s="9">
        <v>0</v>
      </c>
      <c r="E57" s="9">
        <v>0</v>
      </c>
      <c r="G57" s="9">
        <v>0</v>
      </c>
      <c r="I57" s="9">
        <v>0</v>
      </c>
      <c r="K57" s="9">
        <v>4700000</v>
      </c>
      <c r="M57" s="9">
        <v>7796050395</v>
      </c>
      <c r="O57" s="9">
        <v>9096452149</v>
      </c>
      <c r="Q57" s="20">
        <v>-1300401754</v>
      </c>
      <c r="R57" s="20"/>
    </row>
    <row r="58" spans="1:18" ht="21.75" customHeight="1" x14ac:dyDescent="0.2">
      <c r="A58" s="8" t="s">
        <v>27</v>
      </c>
      <c r="C58" s="9">
        <v>0</v>
      </c>
      <c r="E58" s="9">
        <v>0</v>
      </c>
      <c r="G58" s="9">
        <v>0</v>
      </c>
      <c r="I58" s="9">
        <v>0</v>
      </c>
      <c r="K58" s="9">
        <v>2</v>
      </c>
      <c r="M58" s="9">
        <v>2</v>
      </c>
      <c r="O58" s="9">
        <v>21751</v>
      </c>
      <c r="Q58" s="20">
        <v>-21749</v>
      </c>
      <c r="R58" s="20"/>
    </row>
    <row r="59" spans="1:18" ht="21.75" customHeight="1" x14ac:dyDescent="0.2">
      <c r="A59" s="8" t="s">
        <v>139</v>
      </c>
      <c r="C59" s="9">
        <v>0</v>
      </c>
      <c r="E59" s="9">
        <v>0</v>
      </c>
      <c r="G59" s="9">
        <v>0</v>
      </c>
      <c r="I59" s="9">
        <v>0</v>
      </c>
      <c r="K59" s="9">
        <v>653648</v>
      </c>
      <c r="M59" s="9">
        <v>12330886898</v>
      </c>
      <c r="O59" s="9">
        <v>17056168355</v>
      </c>
      <c r="Q59" s="20">
        <v>-4725281457</v>
      </c>
      <c r="R59" s="20"/>
    </row>
    <row r="60" spans="1:18" ht="21.75" customHeight="1" x14ac:dyDescent="0.2">
      <c r="A60" s="8" t="s">
        <v>19</v>
      </c>
      <c r="C60" s="9">
        <v>0</v>
      </c>
      <c r="E60" s="9">
        <v>0</v>
      </c>
      <c r="G60" s="9">
        <v>0</v>
      </c>
      <c r="I60" s="9">
        <v>0</v>
      </c>
      <c r="K60" s="9">
        <v>1750000</v>
      </c>
      <c r="M60" s="9">
        <v>4773428155</v>
      </c>
      <c r="O60" s="9">
        <v>3976107031</v>
      </c>
      <c r="Q60" s="20">
        <v>797321124</v>
      </c>
      <c r="R60" s="20"/>
    </row>
    <row r="61" spans="1:18" ht="21.75" customHeight="1" x14ac:dyDescent="0.2">
      <c r="A61" s="8" t="s">
        <v>140</v>
      </c>
      <c r="C61" s="9">
        <v>0</v>
      </c>
      <c r="E61" s="9">
        <v>0</v>
      </c>
      <c r="G61" s="9">
        <v>0</v>
      </c>
      <c r="I61" s="9">
        <v>0</v>
      </c>
      <c r="K61" s="9">
        <v>725000</v>
      </c>
      <c r="M61" s="9">
        <v>26471625903</v>
      </c>
      <c r="O61" s="9">
        <v>16900092562</v>
      </c>
      <c r="Q61" s="20">
        <v>9571533341</v>
      </c>
      <c r="R61" s="20"/>
    </row>
    <row r="62" spans="1:18" ht="21.75" customHeight="1" x14ac:dyDescent="0.2">
      <c r="A62" s="8" t="s">
        <v>141</v>
      </c>
      <c r="C62" s="9">
        <v>0</v>
      </c>
      <c r="E62" s="9">
        <v>0</v>
      </c>
      <c r="G62" s="9">
        <v>0</v>
      </c>
      <c r="I62" s="9">
        <v>0</v>
      </c>
      <c r="K62" s="9">
        <v>27000000</v>
      </c>
      <c r="M62" s="9">
        <v>41493635100</v>
      </c>
      <c r="O62" s="9">
        <v>40294358496</v>
      </c>
      <c r="Q62" s="20">
        <v>1199276604</v>
      </c>
      <c r="R62" s="20"/>
    </row>
    <row r="63" spans="1:18" ht="21.75" customHeight="1" x14ac:dyDescent="0.2">
      <c r="A63" s="8" t="s">
        <v>142</v>
      </c>
      <c r="C63" s="9">
        <v>0</v>
      </c>
      <c r="E63" s="9">
        <v>0</v>
      </c>
      <c r="G63" s="9">
        <v>0</v>
      </c>
      <c r="I63" s="9">
        <v>0</v>
      </c>
      <c r="K63" s="9">
        <v>5672727</v>
      </c>
      <c r="M63" s="9">
        <v>11265369434</v>
      </c>
      <c r="O63" s="9">
        <v>14762834650</v>
      </c>
      <c r="Q63" s="20">
        <v>-3497465216</v>
      </c>
      <c r="R63" s="20"/>
    </row>
    <row r="64" spans="1:18" ht="21.75" customHeight="1" x14ac:dyDescent="0.2">
      <c r="A64" s="8" t="s">
        <v>143</v>
      </c>
      <c r="C64" s="9">
        <v>0</v>
      </c>
      <c r="E64" s="9">
        <v>0</v>
      </c>
      <c r="G64" s="9">
        <v>0</v>
      </c>
      <c r="I64" s="9">
        <v>0</v>
      </c>
      <c r="K64" s="9">
        <v>1059771</v>
      </c>
      <c r="M64" s="9">
        <v>4401228963</v>
      </c>
      <c r="O64" s="9">
        <v>4401228963</v>
      </c>
      <c r="Q64" s="20">
        <v>0</v>
      </c>
      <c r="R64" s="20"/>
    </row>
    <row r="65" spans="1:24" ht="21.75" customHeight="1" x14ac:dyDescent="0.2">
      <c r="A65" s="8" t="s">
        <v>144</v>
      </c>
      <c r="C65" s="9">
        <v>0</v>
      </c>
      <c r="E65" s="9">
        <v>0</v>
      </c>
      <c r="G65" s="9">
        <v>0</v>
      </c>
      <c r="I65" s="9">
        <v>0</v>
      </c>
      <c r="K65" s="9">
        <v>3738379</v>
      </c>
      <c r="M65" s="9">
        <v>21276435301</v>
      </c>
      <c r="O65" s="9">
        <v>19026614499</v>
      </c>
      <c r="Q65" s="20">
        <v>2249820802</v>
      </c>
      <c r="R65" s="20"/>
    </row>
    <row r="66" spans="1:24" ht="21.75" customHeight="1" x14ac:dyDescent="0.2">
      <c r="A66" s="8" t="s">
        <v>44</v>
      </c>
      <c r="C66" s="9">
        <v>0</v>
      </c>
      <c r="E66" s="9">
        <v>0</v>
      </c>
      <c r="G66" s="9">
        <v>0</v>
      </c>
      <c r="I66" s="9">
        <v>0</v>
      </c>
      <c r="K66" s="9">
        <v>4230</v>
      </c>
      <c r="M66" s="9">
        <v>9940226</v>
      </c>
      <c r="O66" s="9">
        <v>8272677</v>
      </c>
      <c r="Q66" s="20">
        <v>1667549</v>
      </c>
      <c r="R66" s="20"/>
    </row>
    <row r="67" spans="1:24" ht="21.75" customHeight="1" x14ac:dyDescent="0.2">
      <c r="A67" s="11" t="s">
        <v>145</v>
      </c>
      <c r="C67" s="13">
        <v>0</v>
      </c>
      <c r="E67" s="13">
        <v>0</v>
      </c>
      <c r="G67" s="13">
        <v>0</v>
      </c>
      <c r="I67" s="13">
        <v>0</v>
      </c>
      <c r="K67" s="13">
        <v>16129351</v>
      </c>
      <c r="M67" s="13">
        <v>45759720594</v>
      </c>
      <c r="O67" s="13">
        <v>37745470165</v>
      </c>
      <c r="Q67" s="31">
        <v>8014250429</v>
      </c>
      <c r="R67" s="31"/>
      <c r="X67" s="18"/>
    </row>
    <row r="68" spans="1:24" ht="21.75" customHeight="1" x14ac:dyDescent="0.2">
      <c r="A68" s="14" t="s">
        <v>53</v>
      </c>
      <c r="C68" s="15">
        <v>8491893</v>
      </c>
      <c r="E68" s="15">
        <v>99390182795</v>
      </c>
      <c r="G68" s="15">
        <v>70830480784</v>
      </c>
      <c r="I68" s="15">
        <f>SUM(I8:I67)</f>
        <v>19174875946</v>
      </c>
      <c r="K68" s="15">
        <v>367794883</v>
      </c>
      <c r="M68" s="15">
        <v>1436650817378</v>
      </c>
      <c r="O68" s="15">
        <v>1222231709070</v>
      </c>
      <c r="Q68" s="32">
        <v>214419108308</v>
      </c>
      <c r="R68" s="32"/>
      <c r="X68" s="18"/>
    </row>
    <row r="69" spans="1:24" x14ac:dyDescent="0.2">
      <c r="X69" s="18"/>
    </row>
    <row r="70" spans="1:24" x14ac:dyDescent="0.2">
      <c r="X70" s="18"/>
    </row>
    <row r="71" spans="1:24" x14ac:dyDescent="0.2">
      <c r="I71" s="18"/>
    </row>
    <row r="75" spans="1:24" x14ac:dyDescent="0.2">
      <c r="I75" s="18"/>
    </row>
    <row r="76" spans="1:24" x14ac:dyDescent="0.2">
      <c r="I76" s="18"/>
    </row>
    <row r="77" spans="1:24" x14ac:dyDescent="0.2">
      <c r="I77" s="18"/>
    </row>
    <row r="78" spans="1:24" x14ac:dyDescent="0.2">
      <c r="I78" s="18"/>
    </row>
    <row r="79" spans="1:24" x14ac:dyDescent="0.2">
      <c r="I79" s="18"/>
    </row>
    <row r="83" spans="9:9" x14ac:dyDescent="0.2">
      <c r="I83" s="18"/>
    </row>
  </sheetData>
  <mergeCells count="69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54:R54"/>
    <mergeCell ref="Q55:R55"/>
    <mergeCell ref="Q56:R56"/>
    <mergeCell ref="Q57:R57"/>
    <mergeCell ref="Q58:R58"/>
    <mergeCell ref="Q59:R59"/>
    <mergeCell ref="Q60:R60"/>
    <mergeCell ref="Q61:R61"/>
    <mergeCell ref="Q62:R62"/>
    <mergeCell ref="Q68:R68"/>
    <mergeCell ref="Q63:R63"/>
    <mergeCell ref="Q64:R64"/>
    <mergeCell ref="Q65:R65"/>
    <mergeCell ref="Q66:R66"/>
    <mergeCell ref="Q67:R67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U46"/>
  <sheetViews>
    <sheetView rightToLeft="1" topLeftCell="A22" workbookViewId="0">
      <selection activeCell="I43" sqref="I43:I52"/>
    </sheetView>
  </sheetViews>
  <sheetFormatPr defaultRowHeight="12.75" x14ac:dyDescent="0.2"/>
  <cols>
    <col min="1" max="1" width="40.28515625" customWidth="1"/>
    <col min="2" max="2" width="1.28515625" customWidth="1"/>
    <col min="3" max="3" width="11.7109375" bestFit="1" customWidth="1"/>
    <col min="4" max="4" width="1.28515625" customWidth="1"/>
    <col min="5" max="5" width="17.7109375" bestFit="1" customWidth="1"/>
    <col min="6" max="6" width="1.28515625" customWidth="1"/>
    <col min="7" max="7" width="17.5703125" bestFit="1" customWidth="1"/>
    <col min="8" max="8" width="1.28515625" customWidth="1"/>
    <col min="9" max="9" width="26.28515625" bestFit="1" customWidth="1"/>
    <col min="10" max="10" width="1.28515625" customWidth="1"/>
    <col min="11" max="11" width="11.7109375" bestFit="1" customWidth="1"/>
    <col min="12" max="12" width="1.28515625" customWidth="1"/>
    <col min="13" max="13" width="17.7109375" bestFit="1" customWidth="1"/>
    <col min="14" max="14" width="1.28515625" customWidth="1"/>
    <col min="15" max="15" width="17.710937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  <col min="21" max="21" width="17" customWidth="1"/>
  </cols>
  <sheetData>
    <row r="1" spans="1:18" ht="29.1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8" ht="21.75" customHeight="1" x14ac:dyDescent="0.2">
      <c r="A2" s="27" t="s">
        <v>81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spans="1:18" ht="21.75" customHeight="1" x14ac:dyDescent="0.2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</row>
    <row r="4" spans="1:18" ht="14.45" customHeight="1" x14ac:dyDescent="0.2"/>
    <row r="5" spans="1:18" ht="14.45" customHeight="1" x14ac:dyDescent="0.2">
      <c r="A5" s="28" t="s">
        <v>195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</row>
    <row r="6" spans="1:18" ht="14.45" customHeight="1" x14ac:dyDescent="0.2">
      <c r="A6" s="23" t="s">
        <v>84</v>
      </c>
      <c r="C6" s="23" t="s">
        <v>100</v>
      </c>
      <c r="D6" s="23"/>
      <c r="E6" s="23"/>
      <c r="F6" s="23"/>
      <c r="G6" s="23"/>
      <c r="H6" s="23"/>
      <c r="I6" s="23"/>
      <c r="K6" s="23" t="s">
        <v>101</v>
      </c>
      <c r="L6" s="23"/>
      <c r="M6" s="23"/>
      <c r="N6" s="23"/>
      <c r="O6" s="23"/>
      <c r="P6" s="23"/>
      <c r="Q6" s="23"/>
      <c r="R6" s="23"/>
    </row>
    <row r="7" spans="1:18" ht="29.1" customHeight="1" x14ac:dyDescent="0.2">
      <c r="A7" s="23"/>
      <c r="C7" s="17" t="s">
        <v>13</v>
      </c>
      <c r="D7" s="3"/>
      <c r="E7" s="17" t="s">
        <v>15</v>
      </c>
      <c r="F7" s="3"/>
      <c r="G7" s="17" t="s">
        <v>193</v>
      </c>
      <c r="H7" s="3"/>
      <c r="I7" s="17" t="s">
        <v>196</v>
      </c>
      <c r="K7" s="17" t="s">
        <v>13</v>
      </c>
      <c r="L7" s="3"/>
      <c r="M7" s="17" t="s">
        <v>15</v>
      </c>
      <c r="N7" s="3"/>
      <c r="O7" s="17" t="s">
        <v>193</v>
      </c>
      <c r="P7" s="3"/>
      <c r="Q7" s="33" t="s">
        <v>196</v>
      </c>
      <c r="R7" s="33"/>
    </row>
    <row r="8" spans="1:18" ht="21.75" customHeight="1" x14ac:dyDescent="0.2">
      <c r="A8" s="5" t="s">
        <v>32</v>
      </c>
      <c r="C8" s="6">
        <v>19196000</v>
      </c>
      <c r="E8" s="6">
        <v>113536613610</v>
      </c>
      <c r="G8" s="6">
        <v>116398881180</v>
      </c>
      <c r="I8" s="6">
        <v>-2862267570</v>
      </c>
      <c r="K8" s="6">
        <v>19196000</v>
      </c>
      <c r="M8" s="6">
        <v>113536613610</v>
      </c>
      <c r="O8" s="6">
        <v>105110120013</v>
      </c>
      <c r="Q8" s="25">
        <v>8426493597</v>
      </c>
      <c r="R8" s="25"/>
    </row>
    <row r="9" spans="1:18" ht="21.75" customHeight="1" x14ac:dyDescent="0.2">
      <c r="A9" s="8" t="s">
        <v>48</v>
      </c>
      <c r="C9" s="9">
        <v>7196401</v>
      </c>
      <c r="E9" s="9">
        <v>82051590289</v>
      </c>
      <c r="G9" s="9">
        <v>82051590289</v>
      </c>
      <c r="I9" s="9">
        <v>0</v>
      </c>
      <c r="K9" s="9">
        <v>7196401</v>
      </c>
      <c r="M9" s="9">
        <v>82051590289</v>
      </c>
      <c r="O9" s="9">
        <v>80422610234</v>
      </c>
      <c r="Q9" s="20">
        <v>1628980055</v>
      </c>
      <c r="R9" s="20"/>
    </row>
    <row r="10" spans="1:18" ht="21.75" customHeight="1" x14ac:dyDescent="0.2">
      <c r="A10" s="8" t="s">
        <v>33</v>
      </c>
      <c r="C10" s="9">
        <v>5735907</v>
      </c>
      <c r="E10" s="9">
        <v>125097017072</v>
      </c>
      <c r="G10" s="9">
        <v>138154089501</v>
      </c>
      <c r="I10" s="9">
        <v>-13057072428</v>
      </c>
      <c r="K10" s="9">
        <v>5735907</v>
      </c>
      <c r="M10" s="9">
        <v>125097017072</v>
      </c>
      <c r="O10" s="9">
        <v>116434146723</v>
      </c>
      <c r="Q10" s="20">
        <v>8662870349</v>
      </c>
      <c r="R10" s="20"/>
    </row>
    <row r="11" spans="1:18" ht="21.75" customHeight="1" x14ac:dyDescent="0.2">
      <c r="A11" s="8" t="s">
        <v>37</v>
      </c>
      <c r="C11" s="9">
        <v>1500000</v>
      </c>
      <c r="E11" s="9">
        <v>7231713750</v>
      </c>
      <c r="G11" s="9">
        <v>7082606250</v>
      </c>
      <c r="I11" s="9">
        <v>149107500</v>
      </c>
      <c r="K11" s="9">
        <v>1500000</v>
      </c>
      <c r="M11" s="9">
        <v>7231713750</v>
      </c>
      <c r="O11" s="9">
        <v>3918554819</v>
      </c>
      <c r="Q11" s="20">
        <v>3313158931</v>
      </c>
      <c r="R11" s="20"/>
    </row>
    <row r="12" spans="1:18" ht="21.75" customHeight="1" x14ac:dyDescent="0.2">
      <c r="A12" s="8" t="s">
        <v>30</v>
      </c>
      <c r="C12" s="9">
        <v>13360388</v>
      </c>
      <c r="E12" s="9">
        <v>124707591762</v>
      </c>
      <c r="G12" s="9">
        <v>122051413023</v>
      </c>
      <c r="I12" s="9">
        <v>2656178739</v>
      </c>
      <c r="K12" s="9">
        <v>13360388</v>
      </c>
      <c r="M12" s="9">
        <v>124707591762</v>
      </c>
      <c r="O12" s="9">
        <v>69474349246</v>
      </c>
      <c r="Q12" s="20">
        <v>55233242516</v>
      </c>
      <c r="R12" s="20"/>
    </row>
    <row r="13" spans="1:18" ht="21.75" customHeight="1" x14ac:dyDescent="0.2">
      <c r="A13" s="8" t="s">
        <v>21</v>
      </c>
      <c r="C13" s="9">
        <v>7100000</v>
      </c>
      <c r="E13" s="9">
        <v>148424587650</v>
      </c>
      <c r="G13" s="9">
        <v>167833413900</v>
      </c>
      <c r="I13" s="9">
        <v>-19408826250</v>
      </c>
      <c r="K13" s="9">
        <v>7100000</v>
      </c>
      <c r="M13" s="9">
        <v>148424587650</v>
      </c>
      <c r="O13" s="9">
        <v>85892878350</v>
      </c>
      <c r="Q13" s="20">
        <v>62531709300</v>
      </c>
      <c r="R13" s="20"/>
    </row>
    <row r="14" spans="1:18" ht="21.75" customHeight="1" x14ac:dyDescent="0.2">
      <c r="A14" s="8" t="s">
        <v>41</v>
      </c>
      <c r="C14" s="9">
        <v>5932246</v>
      </c>
      <c r="E14" s="9">
        <v>52246969347</v>
      </c>
      <c r="G14" s="9">
        <v>56846589673</v>
      </c>
      <c r="I14" s="9">
        <v>-4599620325</v>
      </c>
      <c r="K14" s="9">
        <v>5932246</v>
      </c>
      <c r="M14" s="9">
        <v>52246969347</v>
      </c>
      <c r="O14" s="9">
        <v>55090078889</v>
      </c>
      <c r="Q14" s="20">
        <v>-2843109541</v>
      </c>
      <c r="R14" s="20"/>
    </row>
    <row r="15" spans="1:18" ht="21.75" customHeight="1" x14ac:dyDescent="0.2">
      <c r="A15" s="8" t="s">
        <v>49</v>
      </c>
      <c r="C15" s="9">
        <v>14200000</v>
      </c>
      <c r="E15" s="9">
        <v>106572100500</v>
      </c>
      <c r="G15" s="9">
        <v>103466688300</v>
      </c>
      <c r="I15" s="9">
        <v>3105412200</v>
      </c>
      <c r="K15" s="9">
        <v>14200000</v>
      </c>
      <c r="M15" s="9">
        <v>106572100500</v>
      </c>
      <c r="O15" s="9">
        <v>62622009300</v>
      </c>
      <c r="Q15" s="20">
        <v>43950091200</v>
      </c>
      <c r="R15" s="20"/>
    </row>
    <row r="16" spans="1:18" ht="21.75" customHeight="1" x14ac:dyDescent="0.2">
      <c r="A16" s="8" t="s">
        <v>34</v>
      </c>
      <c r="C16" s="9">
        <v>1260362</v>
      </c>
      <c r="E16" s="9">
        <v>150080440334</v>
      </c>
      <c r="G16" s="9">
        <v>148577004918</v>
      </c>
      <c r="I16" s="9">
        <v>1503435416</v>
      </c>
      <c r="K16" s="9">
        <v>1260362</v>
      </c>
      <c r="M16" s="9">
        <v>150080440334</v>
      </c>
      <c r="O16" s="9">
        <v>73759040265</v>
      </c>
      <c r="Q16" s="20">
        <v>76321400069</v>
      </c>
      <c r="R16" s="20"/>
    </row>
    <row r="17" spans="1:18" ht="21.75" customHeight="1" x14ac:dyDescent="0.2">
      <c r="A17" s="8" t="s">
        <v>28</v>
      </c>
      <c r="C17" s="9">
        <v>2293511</v>
      </c>
      <c r="E17" s="9">
        <v>70425017788</v>
      </c>
      <c r="G17" s="9">
        <v>76466659004</v>
      </c>
      <c r="I17" s="9">
        <v>-6041641215</v>
      </c>
      <c r="K17" s="9">
        <v>2293511</v>
      </c>
      <c r="M17" s="9">
        <v>70425017788</v>
      </c>
      <c r="O17" s="9">
        <v>70934156792</v>
      </c>
      <c r="Q17" s="20">
        <v>-509139003</v>
      </c>
      <c r="R17" s="20"/>
    </row>
    <row r="18" spans="1:18" ht="21.75" customHeight="1" x14ac:dyDescent="0.2">
      <c r="A18" s="8" t="s">
        <v>25</v>
      </c>
      <c r="C18" s="9">
        <v>27150000</v>
      </c>
      <c r="E18" s="9">
        <v>221575236075</v>
      </c>
      <c r="G18" s="9">
        <v>226703043000</v>
      </c>
      <c r="I18" s="9">
        <v>-5127806925</v>
      </c>
      <c r="K18" s="9">
        <v>27150000</v>
      </c>
      <c r="M18" s="9">
        <v>221575236075</v>
      </c>
      <c r="O18" s="9">
        <v>158175425871</v>
      </c>
      <c r="Q18" s="20">
        <v>63399810204</v>
      </c>
      <c r="R18" s="20"/>
    </row>
    <row r="19" spans="1:18" ht="21.75" customHeight="1" x14ac:dyDescent="0.2">
      <c r="A19" s="8" t="s">
        <v>46</v>
      </c>
      <c r="C19" s="9">
        <v>17500000</v>
      </c>
      <c r="E19" s="9">
        <v>114812775000</v>
      </c>
      <c r="G19" s="9">
        <v>116552362500</v>
      </c>
      <c r="I19" s="9">
        <v>-1739587500</v>
      </c>
      <c r="K19" s="9">
        <v>17500000</v>
      </c>
      <c r="M19" s="9">
        <v>114812775000</v>
      </c>
      <c r="O19" s="9">
        <v>88649379004</v>
      </c>
      <c r="Q19" s="20">
        <v>26163395996</v>
      </c>
      <c r="R19" s="20"/>
    </row>
    <row r="20" spans="1:18" ht="21.75" customHeight="1" x14ac:dyDescent="0.2">
      <c r="A20" s="8" t="s">
        <v>38</v>
      </c>
      <c r="C20" s="9">
        <v>7123249</v>
      </c>
      <c r="E20" s="9">
        <v>53814579080</v>
      </c>
      <c r="G20" s="9">
        <v>56173880340</v>
      </c>
      <c r="I20" s="9">
        <v>-2359301259</v>
      </c>
      <c r="K20" s="9">
        <v>7123249</v>
      </c>
      <c r="M20" s="9">
        <v>53814579080</v>
      </c>
      <c r="O20" s="9">
        <v>39402353425</v>
      </c>
      <c r="Q20" s="20">
        <v>14412225655</v>
      </c>
      <c r="R20" s="20"/>
    </row>
    <row r="21" spans="1:18" ht="21.75" customHeight="1" x14ac:dyDescent="0.2">
      <c r="A21" s="8" t="s">
        <v>52</v>
      </c>
      <c r="C21" s="9">
        <v>3000000</v>
      </c>
      <c r="E21" s="9">
        <v>51841695600</v>
      </c>
      <c r="G21" s="9">
        <v>51019281531</v>
      </c>
      <c r="I21" s="9">
        <v>822414069</v>
      </c>
      <c r="K21" s="9">
        <v>3000000</v>
      </c>
      <c r="M21" s="9">
        <v>51841695600</v>
      </c>
      <c r="O21" s="9">
        <v>51019281531</v>
      </c>
      <c r="Q21" s="20">
        <v>822414069</v>
      </c>
      <c r="R21" s="20"/>
    </row>
    <row r="22" spans="1:18" ht="21.75" customHeight="1" x14ac:dyDescent="0.2">
      <c r="A22" s="8" t="s">
        <v>36</v>
      </c>
      <c r="C22" s="9">
        <v>24699999</v>
      </c>
      <c r="E22" s="9">
        <v>75991640248</v>
      </c>
      <c r="G22" s="9">
        <v>87531566231</v>
      </c>
      <c r="I22" s="9">
        <v>-11539925982</v>
      </c>
      <c r="K22" s="9">
        <v>24699999</v>
      </c>
      <c r="M22" s="9">
        <v>75991640248</v>
      </c>
      <c r="O22" s="9">
        <v>55184287583</v>
      </c>
      <c r="Q22" s="20">
        <v>20807352665</v>
      </c>
      <c r="R22" s="20"/>
    </row>
    <row r="23" spans="1:18" ht="21.75" customHeight="1" x14ac:dyDescent="0.2">
      <c r="A23" s="8" t="s">
        <v>42</v>
      </c>
      <c r="C23" s="9">
        <v>34753248</v>
      </c>
      <c r="E23" s="9">
        <v>44150383770</v>
      </c>
      <c r="G23" s="9">
        <v>47976421888</v>
      </c>
      <c r="I23" s="9">
        <v>-3826038117</v>
      </c>
      <c r="K23" s="9">
        <v>34753248</v>
      </c>
      <c r="M23" s="9">
        <v>44150383770</v>
      </c>
      <c r="O23" s="9">
        <v>44014166580</v>
      </c>
      <c r="Q23" s="20">
        <v>136217190</v>
      </c>
      <c r="R23" s="20"/>
    </row>
    <row r="24" spans="1:18" ht="21.75" customHeight="1" x14ac:dyDescent="0.2">
      <c r="A24" s="8" t="s">
        <v>45</v>
      </c>
      <c r="C24" s="9">
        <v>3486088</v>
      </c>
      <c r="E24" s="9">
        <v>49381177313</v>
      </c>
      <c r="G24" s="9">
        <v>60886125291</v>
      </c>
      <c r="I24" s="9">
        <v>-11504947977</v>
      </c>
      <c r="K24" s="9">
        <v>3486088</v>
      </c>
      <c r="M24" s="9">
        <v>49381177313</v>
      </c>
      <c r="O24" s="9">
        <v>41516988406</v>
      </c>
      <c r="Q24" s="20">
        <v>7864188907</v>
      </c>
      <c r="R24" s="20"/>
    </row>
    <row r="25" spans="1:18" ht="21.75" customHeight="1" x14ac:dyDescent="0.2">
      <c r="A25" s="8" t="s">
        <v>35</v>
      </c>
      <c r="C25" s="9">
        <v>711458</v>
      </c>
      <c r="E25" s="9">
        <v>84492149830</v>
      </c>
      <c r="G25" s="9">
        <v>84188043156</v>
      </c>
      <c r="I25" s="9">
        <v>304106674</v>
      </c>
      <c r="K25" s="9">
        <v>711458</v>
      </c>
      <c r="M25" s="9">
        <v>84492149830</v>
      </c>
      <c r="O25" s="9">
        <v>48714893547</v>
      </c>
      <c r="Q25" s="20">
        <v>35777256283</v>
      </c>
      <c r="R25" s="20"/>
    </row>
    <row r="26" spans="1:18" ht="21.75" customHeight="1" x14ac:dyDescent="0.2">
      <c r="A26" s="8" t="s">
        <v>29</v>
      </c>
      <c r="C26" s="9">
        <v>14541989</v>
      </c>
      <c r="E26" s="9">
        <v>163491299711</v>
      </c>
      <c r="G26" s="9">
        <v>188230293350</v>
      </c>
      <c r="I26" s="9">
        <v>-24738993638</v>
      </c>
      <c r="K26" s="9">
        <v>14541989</v>
      </c>
      <c r="M26" s="9">
        <v>163491299711</v>
      </c>
      <c r="O26" s="9">
        <v>116511041140</v>
      </c>
      <c r="Q26" s="20">
        <v>46980258571</v>
      </c>
      <c r="R26" s="20"/>
    </row>
    <row r="27" spans="1:18" ht="21.75" customHeight="1" x14ac:dyDescent="0.2">
      <c r="A27" s="8" t="s">
        <v>39</v>
      </c>
      <c r="C27" s="9">
        <v>1717452</v>
      </c>
      <c r="E27" s="9">
        <v>26206029015</v>
      </c>
      <c r="G27" s="9">
        <v>28756461121</v>
      </c>
      <c r="I27" s="9">
        <v>-2550432105</v>
      </c>
      <c r="K27" s="9">
        <v>1717452</v>
      </c>
      <c r="M27" s="9">
        <v>26206029015</v>
      </c>
      <c r="O27" s="9">
        <v>17851004168</v>
      </c>
      <c r="Q27" s="20">
        <v>8355024847</v>
      </c>
      <c r="R27" s="20"/>
    </row>
    <row r="28" spans="1:18" ht="21.75" customHeight="1" x14ac:dyDescent="0.2">
      <c r="A28" s="8" t="s">
        <v>40</v>
      </c>
      <c r="C28" s="9">
        <v>58690851</v>
      </c>
      <c r="E28" s="9">
        <v>204079058247</v>
      </c>
      <c r="G28" s="9">
        <v>217789343749</v>
      </c>
      <c r="I28" s="9">
        <v>-13710285501</v>
      </c>
      <c r="K28" s="9">
        <v>58690851</v>
      </c>
      <c r="M28" s="9">
        <v>204079058247</v>
      </c>
      <c r="O28" s="9">
        <v>199210678430</v>
      </c>
      <c r="Q28" s="20">
        <v>4868379817</v>
      </c>
      <c r="R28" s="20"/>
    </row>
    <row r="29" spans="1:18" ht="21.75" customHeight="1" x14ac:dyDescent="0.2">
      <c r="A29" s="8" t="s">
        <v>22</v>
      </c>
      <c r="C29" s="9">
        <v>648330</v>
      </c>
      <c r="E29" s="9">
        <v>172551050148</v>
      </c>
      <c r="G29" s="9">
        <v>185865860214</v>
      </c>
      <c r="I29" s="9">
        <v>-13314810065</v>
      </c>
      <c r="K29" s="9">
        <v>648330</v>
      </c>
      <c r="M29" s="9">
        <v>172551050148</v>
      </c>
      <c r="O29" s="9">
        <v>98102667345</v>
      </c>
      <c r="Q29" s="20">
        <v>74448382803</v>
      </c>
      <c r="R29" s="20"/>
    </row>
    <row r="30" spans="1:18" ht="21.75" customHeight="1" x14ac:dyDescent="0.2">
      <c r="A30" s="8" t="s">
        <v>26</v>
      </c>
      <c r="C30" s="9">
        <v>12957177</v>
      </c>
      <c r="E30" s="9">
        <v>112700715722</v>
      </c>
      <c r="G30" s="9">
        <v>114117524720</v>
      </c>
      <c r="I30" s="9">
        <v>-1416808997</v>
      </c>
      <c r="K30" s="9">
        <v>12957177</v>
      </c>
      <c r="M30" s="9">
        <v>112700715722</v>
      </c>
      <c r="O30" s="9">
        <v>68562216609</v>
      </c>
      <c r="Q30" s="20">
        <v>44138499113</v>
      </c>
      <c r="R30" s="20"/>
    </row>
    <row r="31" spans="1:18" ht="21.75" customHeight="1" x14ac:dyDescent="0.2">
      <c r="A31" s="8" t="s">
        <v>44</v>
      </c>
      <c r="C31" s="9">
        <v>29274421</v>
      </c>
      <c r="E31" s="9">
        <v>67105149277</v>
      </c>
      <c r="G31" s="9">
        <v>66348543084</v>
      </c>
      <c r="I31" s="9">
        <v>756606193</v>
      </c>
      <c r="K31" s="9">
        <v>29274421</v>
      </c>
      <c r="M31" s="9">
        <v>67105149277</v>
      </c>
      <c r="O31" s="9">
        <v>57252440863</v>
      </c>
      <c r="Q31" s="20">
        <v>9852708414</v>
      </c>
      <c r="R31" s="20"/>
    </row>
    <row r="32" spans="1:18" ht="21.75" customHeight="1" x14ac:dyDescent="0.2">
      <c r="A32" s="8" t="s">
        <v>24</v>
      </c>
      <c r="C32" s="9">
        <v>2399999</v>
      </c>
      <c r="E32" s="9">
        <v>111436934767</v>
      </c>
      <c r="G32" s="9">
        <v>113607939063</v>
      </c>
      <c r="I32" s="9">
        <v>-2171004295</v>
      </c>
      <c r="K32" s="9">
        <v>2399999</v>
      </c>
      <c r="M32" s="9">
        <v>111436934767</v>
      </c>
      <c r="O32" s="9">
        <v>58348722589</v>
      </c>
      <c r="Q32" s="20">
        <v>53088212178</v>
      </c>
      <c r="R32" s="20"/>
    </row>
    <row r="33" spans="1:21" ht="21.75" customHeight="1" x14ac:dyDescent="0.2">
      <c r="A33" s="8" t="s">
        <v>47</v>
      </c>
      <c r="C33" s="9">
        <v>4904893</v>
      </c>
      <c r="E33" s="9">
        <v>90346885669</v>
      </c>
      <c r="G33" s="9">
        <v>88445359203</v>
      </c>
      <c r="I33" s="9">
        <v>1901526466</v>
      </c>
      <c r="K33" s="9">
        <v>4904893</v>
      </c>
      <c r="M33" s="9">
        <v>90346885669</v>
      </c>
      <c r="O33" s="9">
        <v>72898437109</v>
      </c>
      <c r="Q33" s="20">
        <v>17448448560</v>
      </c>
      <c r="R33" s="20"/>
    </row>
    <row r="34" spans="1:21" ht="21.75" customHeight="1" x14ac:dyDescent="0.2">
      <c r="A34" s="8" t="s">
        <v>50</v>
      </c>
      <c r="C34" s="9">
        <v>6980000</v>
      </c>
      <c r="E34" s="9">
        <v>75213003960</v>
      </c>
      <c r="G34" s="9">
        <v>70494845040</v>
      </c>
      <c r="I34" s="9">
        <v>4718158920</v>
      </c>
      <c r="K34" s="9">
        <v>6980000</v>
      </c>
      <c r="M34" s="9">
        <v>75213003960</v>
      </c>
      <c r="O34" s="9">
        <v>51622209362</v>
      </c>
      <c r="Q34" s="20">
        <v>23590794598</v>
      </c>
      <c r="R34" s="20"/>
    </row>
    <row r="35" spans="1:21" ht="21.75" customHeight="1" x14ac:dyDescent="0.2">
      <c r="A35" s="8" t="s">
        <v>43</v>
      </c>
      <c r="C35" s="9">
        <v>13200000</v>
      </c>
      <c r="E35" s="9">
        <v>52656418980</v>
      </c>
      <c r="G35" s="9">
        <v>55005160320</v>
      </c>
      <c r="I35" s="9">
        <v>-2348741340</v>
      </c>
      <c r="K35" s="9">
        <v>13200000</v>
      </c>
      <c r="M35" s="9">
        <v>52656418980</v>
      </c>
      <c r="O35" s="9">
        <v>35060541021</v>
      </c>
      <c r="Q35" s="20">
        <v>17595877959</v>
      </c>
      <c r="R35" s="20"/>
    </row>
    <row r="36" spans="1:21" ht="21.75" customHeight="1" x14ac:dyDescent="0.2">
      <c r="A36" s="8" t="s">
        <v>23</v>
      </c>
      <c r="C36" s="9">
        <v>4815267</v>
      </c>
      <c r="E36" s="9">
        <v>27523042927</v>
      </c>
      <c r="G36" s="9">
        <v>30969406563</v>
      </c>
      <c r="I36" s="9">
        <v>-3446363635</v>
      </c>
      <c r="K36" s="9">
        <v>4815267</v>
      </c>
      <c r="M36" s="9">
        <v>27523042927</v>
      </c>
      <c r="O36" s="9">
        <v>30027836003</v>
      </c>
      <c r="Q36" s="20">
        <v>-2504793075</v>
      </c>
      <c r="R36" s="20"/>
    </row>
    <row r="37" spans="1:21" ht="21.75" customHeight="1" x14ac:dyDescent="0.2">
      <c r="A37" s="8" t="s">
        <v>51</v>
      </c>
      <c r="C37" s="9">
        <v>200000</v>
      </c>
      <c r="E37" s="9">
        <v>6033883500</v>
      </c>
      <c r="G37" s="9">
        <v>5424921360</v>
      </c>
      <c r="I37" s="9">
        <v>608962140</v>
      </c>
      <c r="K37" s="9">
        <v>200000</v>
      </c>
      <c r="M37" s="9">
        <v>6033883500</v>
      </c>
      <c r="O37" s="9">
        <v>5424921360</v>
      </c>
      <c r="Q37" s="20">
        <v>608962140</v>
      </c>
      <c r="R37" s="20"/>
    </row>
    <row r="38" spans="1:21" ht="21.75" customHeight="1" x14ac:dyDescent="0.2">
      <c r="A38" s="8" t="s">
        <v>20</v>
      </c>
      <c r="C38" s="9">
        <v>6019338</v>
      </c>
      <c r="E38" s="9">
        <v>64083530675</v>
      </c>
      <c r="G38" s="9">
        <v>62826990858</v>
      </c>
      <c r="I38" s="9">
        <v>1256539817</v>
      </c>
      <c r="K38" s="9">
        <v>6019338</v>
      </c>
      <c r="M38" s="9">
        <v>64083530675</v>
      </c>
      <c r="O38" s="9">
        <v>63660548172</v>
      </c>
      <c r="Q38" s="20">
        <f>422982503-3</f>
        <v>422982500</v>
      </c>
      <c r="R38" s="20"/>
    </row>
    <row r="39" spans="1:21" ht="21.75" customHeight="1" x14ac:dyDescent="0.2">
      <c r="A39" s="8" t="s">
        <v>27</v>
      </c>
      <c r="C39" s="9">
        <v>6890032</v>
      </c>
      <c r="E39" s="9">
        <v>91845576911</v>
      </c>
      <c r="G39" s="9">
        <v>105680630257</v>
      </c>
      <c r="I39" s="9">
        <v>-13835053345</v>
      </c>
      <c r="K39" s="9">
        <v>6890032</v>
      </c>
      <c r="M39" s="9">
        <v>91845576911</v>
      </c>
      <c r="O39" s="9">
        <v>79765335736</v>
      </c>
      <c r="Q39" s="20">
        <v>12080241175</v>
      </c>
      <c r="R39" s="20"/>
    </row>
    <row r="40" spans="1:21" ht="21.75" customHeight="1" x14ac:dyDescent="0.2">
      <c r="A40" s="11" t="s">
        <v>19</v>
      </c>
      <c r="C40" s="13">
        <v>1750000</v>
      </c>
      <c r="E40" s="13">
        <v>6610432500</v>
      </c>
      <c r="G40" s="13">
        <v>6078118725</v>
      </c>
      <c r="I40" s="13">
        <v>532313775</v>
      </c>
      <c r="K40" s="13">
        <v>1750000</v>
      </c>
      <c r="M40" s="13">
        <v>6610432500</v>
      </c>
      <c r="O40" s="13">
        <v>3976107029</v>
      </c>
      <c r="Q40" s="31">
        <v>2634325471</v>
      </c>
      <c r="R40" s="31"/>
    </row>
    <row r="41" spans="1:21" ht="21.75" customHeight="1" x14ac:dyDescent="0.2">
      <c r="A41" s="14" t="s">
        <v>53</v>
      </c>
      <c r="C41" s="15">
        <v>361188606</v>
      </c>
      <c r="E41" s="15">
        <v>2948316291027</v>
      </c>
      <c r="G41" s="15">
        <v>3089601057602</v>
      </c>
      <c r="I41" s="15">
        <v>-141284766560</v>
      </c>
      <c r="K41" s="15">
        <v>361188606</v>
      </c>
      <c r="M41" s="15">
        <v>2948316291027</v>
      </c>
      <c r="O41" s="15">
        <v>2208609427514</v>
      </c>
      <c r="Q41" s="32">
        <f>SUM(Q8:R40)</f>
        <v>739706863513</v>
      </c>
      <c r="R41" s="32"/>
      <c r="U41" s="18"/>
    </row>
    <row r="43" spans="1:21" x14ac:dyDescent="0.2">
      <c r="I43" s="18"/>
    </row>
    <row r="46" spans="1:21" x14ac:dyDescent="0.2">
      <c r="I46" s="18"/>
    </row>
  </sheetData>
  <mergeCells count="42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8:R38"/>
    <mergeCell ref="Q39:R39"/>
    <mergeCell ref="Q40:R40"/>
    <mergeCell ref="Q41:R41"/>
    <mergeCell ref="Q33:R33"/>
    <mergeCell ref="Q34:R34"/>
    <mergeCell ref="Q35:R35"/>
    <mergeCell ref="Q36:R36"/>
    <mergeCell ref="Q37:R3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49"/>
  <sheetViews>
    <sheetView rightToLeft="1" workbookViewId="0">
      <selection activeCell="A10" sqref="A10:AW10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</row>
    <row r="2" spans="1:49" ht="21.75" customHeight="1" x14ac:dyDescent="0.2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</row>
    <row r="3" spans="1:49" ht="21.75" customHeight="1" x14ac:dyDescent="0.2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</row>
    <row r="4" spans="1:49" ht="14.45" customHeight="1" x14ac:dyDescent="0.2"/>
    <row r="5" spans="1:49" ht="14.45" customHeight="1" x14ac:dyDescent="0.2">
      <c r="A5" s="28" t="s">
        <v>54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</row>
    <row r="6" spans="1:49" ht="14.45" customHeight="1" x14ac:dyDescent="0.2">
      <c r="I6" s="23" t="s">
        <v>7</v>
      </c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C6" s="23" t="s">
        <v>9</v>
      </c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</row>
    <row r="7" spans="1:49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 x14ac:dyDescent="0.2">
      <c r="A8" s="23" t="s">
        <v>55</v>
      </c>
      <c r="B8" s="23"/>
      <c r="C8" s="23"/>
      <c r="D8" s="23"/>
      <c r="E8" s="23"/>
      <c r="F8" s="23"/>
      <c r="G8" s="23"/>
      <c r="I8" s="23" t="s">
        <v>56</v>
      </c>
      <c r="J8" s="23"/>
      <c r="K8" s="23"/>
      <c r="M8" s="23" t="s">
        <v>57</v>
      </c>
      <c r="N8" s="23"/>
      <c r="O8" s="23"/>
      <c r="Q8" s="23" t="s">
        <v>58</v>
      </c>
      <c r="R8" s="23"/>
      <c r="S8" s="23"/>
      <c r="T8" s="23"/>
      <c r="U8" s="23"/>
      <c r="W8" s="23" t="s">
        <v>59</v>
      </c>
      <c r="X8" s="23"/>
      <c r="Y8" s="23"/>
      <c r="Z8" s="23"/>
      <c r="AA8" s="23"/>
      <c r="AC8" s="23" t="s">
        <v>56</v>
      </c>
      <c r="AD8" s="23"/>
      <c r="AE8" s="23"/>
      <c r="AF8" s="23"/>
      <c r="AG8" s="23"/>
      <c r="AI8" s="23" t="s">
        <v>57</v>
      </c>
      <c r="AJ8" s="23"/>
      <c r="AK8" s="23"/>
      <c r="AM8" s="23" t="s">
        <v>58</v>
      </c>
      <c r="AN8" s="23"/>
      <c r="AO8" s="23"/>
      <c r="AQ8" s="23" t="s">
        <v>59</v>
      </c>
      <c r="AR8" s="23"/>
      <c r="AS8" s="23"/>
    </row>
    <row r="9" spans="1:49" ht="21.75" customHeight="1" x14ac:dyDescent="0.2">
      <c r="A9" s="24" t="s">
        <v>60</v>
      </c>
      <c r="B9" s="24"/>
      <c r="C9" s="24"/>
      <c r="D9" s="24"/>
      <c r="E9" s="24"/>
      <c r="F9" s="24"/>
      <c r="G9" s="24"/>
      <c r="I9" s="25">
        <v>0</v>
      </c>
      <c r="J9" s="25"/>
      <c r="K9" s="25"/>
      <c r="M9" s="25">
        <v>0</v>
      </c>
      <c r="N9" s="25"/>
      <c r="O9" s="25"/>
      <c r="Q9" s="3"/>
      <c r="R9" s="3"/>
      <c r="S9" s="3"/>
      <c r="T9" s="3"/>
      <c r="U9" s="3"/>
      <c r="W9" s="30">
        <v>0</v>
      </c>
      <c r="X9" s="30"/>
      <c r="Y9" s="30"/>
      <c r="Z9" s="30"/>
      <c r="AA9" s="30"/>
      <c r="AC9" s="25">
        <v>3000000</v>
      </c>
      <c r="AD9" s="25"/>
      <c r="AE9" s="25"/>
      <c r="AF9" s="25"/>
      <c r="AG9" s="25"/>
      <c r="AI9" s="25">
        <v>17399</v>
      </c>
      <c r="AJ9" s="25"/>
      <c r="AK9" s="25"/>
      <c r="AM9" s="24" t="s">
        <v>61</v>
      </c>
      <c r="AN9" s="24"/>
      <c r="AO9" s="24"/>
      <c r="AQ9" s="30">
        <v>0.378147424074392</v>
      </c>
      <c r="AR9" s="30"/>
      <c r="AS9" s="30"/>
    </row>
    <row r="10" spans="1:49" ht="14.45" customHeight="1" x14ac:dyDescent="0.2">
      <c r="A10" s="28" t="s">
        <v>62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</row>
    <row r="11" spans="1:49" ht="14.45" customHeight="1" x14ac:dyDescent="0.2">
      <c r="C11" s="23" t="s">
        <v>7</v>
      </c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Y11" s="23" t="s">
        <v>9</v>
      </c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</row>
    <row r="12" spans="1:49" ht="14.45" customHeight="1" x14ac:dyDescent="0.2">
      <c r="A12" s="2" t="s">
        <v>55</v>
      </c>
      <c r="C12" s="4" t="s">
        <v>63</v>
      </c>
      <c r="D12" s="3"/>
      <c r="E12" s="4" t="s">
        <v>64</v>
      </c>
      <c r="F12" s="3"/>
      <c r="G12" s="26" t="s">
        <v>65</v>
      </c>
      <c r="H12" s="26"/>
      <c r="I12" s="26"/>
      <c r="J12" s="3"/>
      <c r="K12" s="26" t="s">
        <v>66</v>
      </c>
      <c r="L12" s="26"/>
      <c r="M12" s="26"/>
      <c r="N12" s="3"/>
      <c r="O12" s="26" t="s">
        <v>57</v>
      </c>
      <c r="P12" s="26"/>
      <c r="Q12" s="26"/>
      <c r="R12" s="3"/>
      <c r="S12" s="26" t="s">
        <v>58</v>
      </c>
      <c r="T12" s="26"/>
      <c r="U12" s="26"/>
      <c r="V12" s="26"/>
      <c r="W12" s="26"/>
      <c r="Y12" s="26" t="s">
        <v>63</v>
      </c>
      <c r="Z12" s="26"/>
      <c r="AA12" s="26"/>
      <c r="AB12" s="26"/>
      <c r="AC12" s="26"/>
      <c r="AD12" s="3"/>
      <c r="AE12" s="26" t="s">
        <v>64</v>
      </c>
      <c r="AF12" s="26"/>
      <c r="AG12" s="26"/>
      <c r="AH12" s="26"/>
      <c r="AI12" s="26"/>
      <c r="AJ12" s="3"/>
      <c r="AK12" s="26" t="s">
        <v>65</v>
      </c>
      <c r="AL12" s="26"/>
      <c r="AM12" s="26"/>
      <c r="AN12" s="3"/>
      <c r="AO12" s="26" t="s">
        <v>66</v>
      </c>
      <c r="AP12" s="26"/>
      <c r="AQ12" s="26"/>
      <c r="AR12" s="3"/>
      <c r="AS12" s="26" t="s">
        <v>57</v>
      </c>
      <c r="AT12" s="26"/>
      <c r="AU12" s="3"/>
      <c r="AV12" s="4" t="s">
        <v>58</v>
      </c>
    </row>
    <row r="13" spans="1:49" ht="14.45" customHeight="1" x14ac:dyDescent="0.2">
      <c r="A13" s="28" t="s">
        <v>67</v>
      </c>
      <c r="B13" s="28"/>
      <c r="C13" s="29"/>
      <c r="D13" s="28"/>
      <c r="E13" s="29"/>
      <c r="F13" s="28"/>
      <c r="G13" s="29"/>
      <c r="H13" s="29"/>
      <c r="I13" s="29"/>
      <c r="J13" s="28"/>
      <c r="K13" s="29"/>
      <c r="L13" s="29"/>
      <c r="M13" s="29"/>
      <c r="N13" s="28"/>
      <c r="O13" s="29"/>
      <c r="P13" s="29"/>
      <c r="Q13" s="29"/>
      <c r="R13" s="28"/>
      <c r="S13" s="29"/>
      <c r="T13" s="29"/>
      <c r="U13" s="29"/>
      <c r="V13" s="29"/>
      <c r="W13" s="29"/>
      <c r="X13" s="28"/>
      <c r="Y13" s="29"/>
      <c r="Z13" s="29"/>
      <c r="AA13" s="29"/>
      <c r="AB13" s="29"/>
      <c r="AC13" s="29"/>
      <c r="AD13" s="28"/>
      <c r="AE13" s="29"/>
      <c r="AF13" s="29"/>
      <c r="AG13" s="29"/>
      <c r="AH13" s="29"/>
      <c r="AI13" s="29"/>
      <c r="AJ13" s="28"/>
      <c r="AK13" s="29"/>
      <c r="AL13" s="29"/>
      <c r="AM13" s="29"/>
      <c r="AN13" s="28"/>
      <c r="AO13" s="29"/>
      <c r="AP13" s="29"/>
      <c r="AQ13" s="29"/>
      <c r="AR13" s="28"/>
      <c r="AS13" s="29"/>
      <c r="AT13" s="29"/>
      <c r="AU13" s="28"/>
      <c r="AV13" s="29"/>
      <c r="AW13" s="28"/>
    </row>
    <row r="14" spans="1:49" ht="14.45" customHeight="1" x14ac:dyDescent="0.2">
      <c r="C14" s="23" t="s">
        <v>7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O14" s="23" t="s">
        <v>9</v>
      </c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</row>
    <row r="15" spans="1:49" ht="14.45" customHeight="1" x14ac:dyDescent="0.2">
      <c r="A15" s="2" t="s">
        <v>55</v>
      </c>
      <c r="C15" s="4" t="s">
        <v>64</v>
      </c>
      <c r="D15" s="3"/>
      <c r="E15" s="4" t="s">
        <v>66</v>
      </c>
      <c r="F15" s="3"/>
      <c r="G15" s="26" t="s">
        <v>57</v>
      </c>
      <c r="H15" s="26"/>
      <c r="I15" s="26"/>
      <c r="J15" s="3"/>
      <c r="K15" s="26" t="s">
        <v>58</v>
      </c>
      <c r="L15" s="26"/>
      <c r="M15" s="26"/>
      <c r="O15" s="26" t="s">
        <v>64</v>
      </c>
      <c r="P15" s="26"/>
      <c r="Q15" s="26"/>
      <c r="R15" s="26"/>
      <c r="S15" s="26"/>
      <c r="T15" s="3"/>
      <c r="U15" s="26" t="s">
        <v>66</v>
      </c>
      <c r="V15" s="26"/>
      <c r="W15" s="26"/>
      <c r="X15" s="26"/>
      <c r="Y15" s="26"/>
      <c r="Z15" s="3"/>
      <c r="AA15" s="26" t="s">
        <v>57</v>
      </c>
      <c r="AB15" s="26"/>
      <c r="AC15" s="26"/>
      <c r="AD15" s="26"/>
      <c r="AE15" s="26"/>
      <c r="AF15" s="3"/>
      <c r="AG15" s="26" t="s">
        <v>58</v>
      </c>
      <c r="AH15" s="26"/>
      <c r="AI15" s="26"/>
    </row>
    <row r="16" spans="1:49" ht="21.75" customHeight="1" x14ac:dyDescent="0.2">
      <c r="A16" s="3"/>
      <c r="C16" s="3"/>
      <c r="E16" s="3"/>
      <c r="G16" s="3"/>
      <c r="H16" s="3"/>
      <c r="I16" s="3"/>
      <c r="K16" s="3"/>
      <c r="L16" s="3"/>
      <c r="M16" s="3"/>
      <c r="O16" s="3"/>
      <c r="P16" s="3"/>
      <c r="Q16" s="3"/>
      <c r="R16" s="3"/>
      <c r="S16" s="3"/>
      <c r="U16" s="3"/>
      <c r="V16" s="3"/>
      <c r="W16" s="3"/>
      <c r="X16" s="3"/>
      <c r="Y16" s="3"/>
      <c r="AA16" s="3"/>
      <c r="AB16" s="3"/>
      <c r="AC16" s="3"/>
      <c r="AD16" s="3"/>
      <c r="AE16" s="3"/>
      <c r="AG16" s="3"/>
      <c r="AH16" s="3"/>
      <c r="AI16" s="3"/>
    </row>
    <row r="17" ht="21.75" customHeight="1" x14ac:dyDescent="0.2"/>
    <row r="18" ht="21.75" customHeight="1" x14ac:dyDescent="0.2"/>
    <row r="19" ht="21.75" customHeight="1" x14ac:dyDescent="0.2"/>
    <row r="20" ht="21.75" customHeight="1" x14ac:dyDescent="0.2"/>
    <row r="21" ht="21.75" customHeight="1" x14ac:dyDescent="0.2"/>
    <row r="22" ht="21.75" customHeight="1" x14ac:dyDescent="0.2"/>
    <row r="23" ht="21.75" customHeight="1" x14ac:dyDescent="0.2"/>
    <row r="24" ht="21.75" customHeight="1" x14ac:dyDescent="0.2"/>
    <row r="25" ht="21.75" customHeight="1" x14ac:dyDescent="0.2"/>
    <row r="26" ht="21.75" customHeight="1" x14ac:dyDescent="0.2"/>
    <row r="27" ht="21.75" customHeight="1" x14ac:dyDescent="0.2"/>
    <row r="28" ht="21.75" customHeight="1" x14ac:dyDescent="0.2"/>
    <row r="29" ht="21.75" customHeight="1" x14ac:dyDescent="0.2"/>
    <row r="30" ht="21.75" customHeight="1" x14ac:dyDescent="0.2"/>
    <row r="31" ht="21.75" customHeight="1" x14ac:dyDescent="0.2"/>
    <row r="32" ht="21.75" customHeight="1" x14ac:dyDescent="0.2"/>
    <row r="33" ht="21.75" customHeight="1" x14ac:dyDescent="0.2"/>
    <row r="34" ht="21.75" customHeight="1" x14ac:dyDescent="0.2"/>
    <row r="35" ht="21.75" customHeight="1" x14ac:dyDescent="0.2"/>
    <row r="36" ht="21.75" customHeight="1" x14ac:dyDescent="0.2"/>
    <row r="37" ht="21.75" customHeight="1" x14ac:dyDescent="0.2"/>
    <row r="38" ht="21.75" customHeight="1" x14ac:dyDescent="0.2"/>
    <row r="39" ht="21.75" customHeight="1" x14ac:dyDescent="0.2"/>
    <row r="40" ht="21.75" customHeight="1" x14ac:dyDescent="0.2"/>
    <row r="41" ht="21.75" customHeight="1" x14ac:dyDescent="0.2"/>
    <row r="42" ht="21.75" customHeight="1" x14ac:dyDescent="0.2"/>
    <row r="43" ht="21.75" customHeight="1" x14ac:dyDescent="0.2"/>
    <row r="44" ht="21.75" customHeight="1" x14ac:dyDescent="0.2"/>
    <row r="45" ht="21.75" customHeight="1" x14ac:dyDescent="0.2"/>
    <row r="46" ht="21.75" customHeight="1" x14ac:dyDescent="0.2"/>
    <row r="47" ht="21.75" customHeight="1" x14ac:dyDescent="0.2"/>
    <row r="48" ht="21.75" customHeight="1" x14ac:dyDescent="0.2"/>
    <row r="49" ht="21.75" customHeight="1" x14ac:dyDescent="0.2"/>
  </sheetData>
  <mergeCells count="44">
    <mergeCell ref="W8:AA8"/>
    <mergeCell ref="A1:AW1"/>
    <mergeCell ref="A2:AW2"/>
    <mergeCell ref="A3:AW3"/>
    <mergeCell ref="A5:AW5"/>
    <mergeCell ref="I6:AA6"/>
    <mergeCell ref="AC6:AS6"/>
    <mergeCell ref="AC8:AG8"/>
    <mergeCell ref="AI8:AK8"/>
    <mergeCell ref="AM8:AO8"/>
    <mergeCell ref="AQ8:AS8"/>
    <mergeCell ref="A9:G9"/>
    <mergeCell ref="I9:K9"/>
    <mergeCell ref="M9:O9"/>
    <mergeCell ref="W9:AA9"/>
    <mergeCell ref="AC9:AG9"/>
    <mergeCell ref="AI9:AK9"/>
    <mergeCell ref="AM9:AO9"/>
    <mergeCell ref="AQ9:AS9"/>
    <mergeCell ref="A8:G8"/>
    <mergeCell ref="I8:K8"/>
    <mergeCell ref="M8:O8"/>
    <mergeCell ref="Q8:U8"/>
    <mergeCell ref="A10:AW10"/>
    <mergeCell ref="C11:W11"/>
    <mergeCell ref="Y11:AV11"/>
    <mergeCell ref="G12:I12"/>
    <mergeCell ref="K12:M12"/>
    <mergeCell ref="O12:Q12"/>
    <mergeCell ref="S12:W12"/>
    <mergeCell ref="Y12:AC12"/>
    <mergeCell ref="AE12:AI12"/>
    <mergeCell ref="AK12:AM12"/>
    <mergeCell ref="AO12:AQ12"/>
    <mergeCell ref="AS12:AT12"/>
    <mergeCell ref="A13:AW13"/>
    <mergeCell ref="C14:M14"/>
    <mergeCell ref="O14:AI14"/>
    <mergeCell ref="G15:I15"/>
    <mergeCell ref="K15:M15"/>
    <mergeCell ref="O15:S15"/>
    <mergeCell ref="U15:Y15"/>
    <mergeCell ref="AA15:AE15"/>
    <mergeCell ref="AG15:AI15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7"/>
  <sheetViews>
    <sheetView rightToLeft="1" workbookViewId="0">
      <selection activeCell="L13" sqref="L13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4.28515625" customWidth="1"/>
    <col min="5" max="5" width="1.28515625" customWidth="1"/>
    <col min="6" max="6" width="16" bestFit="1" customWidth="1"/>
    <col min="7" max="7" width="1.28515625" customWidth="1"/>
    <col min="8" max="8" width="15" bestFit="1" customWidth="1"/>
    <col min="9" max="9" width="1.28515625" customWidth="1"/>
    <col min="10" max="10" width="15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12" ht="29.1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ht="21.75" customHeight="1" x14ac:dyDescent="0.2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ht="21.75" customHeight="1" x14ac:dyDescent="0.2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 ht="14.45" customHeight="1" x14ac:dyDescent="0.2"/>
    <row r="5" spans="1:12" ht="14.45" customHeight="1" x14ac:dyDescent="0.2">
      <c r="A5" s="1" t="s">
        <v>68</v>
      </c>
      <c r="B5" s="28" t="s">
        <v>69</v>
      </c>
      <c r="C5" s="28"/>
      <c r="D5" s="28"/>
      <c r="E5" s="28"/>
      <c r="F5" s="28"/>
      <c r="G5" s="28"/>
      <c r="H5" s="28"/>
      <c r="I5" s="28"/>
      <c r="J5" s="28"/>
      <c r="K5" s="28"/>
      <c r="L5" s="28"/>
    </row>
    <row r="6" spans="1:12" ht="14.45" customHeight="1" x14ac:dyDescent="0.2">
      <c r="D6" s="2" t="s">
        <v>7</v>
      </c>
      <c r="F6" s="23" t="s">
        <v>8</v>
      </c>
      <c r="G6" s="23"/>
      <c r="H6" s="23"/>
      <c r="J6" s="2" t="s">
        <v>9</v>
      </c>
    </row>
    <row r="7" spans="1:12" ht="14.45" customHeight="1" x14ac:dyDescent="0.2">
      <c r="D7" s="3"/>
      <c r="F7" s="3"/>
      <c r="G7" s="3"/>
      <c r="H7" s="3"/>
      <c r="J7" s="3"/>
    </row>
    <row r="8" spans="1:12" ht="14.45" customHeight="1" x14ac:dyDescent="0.2">
      <c r="A8" s="23" t="s">
        <v>70</v>
      </c>
      <c r="B8" s="23"/>
      <c r="D8" s="2" t="s">
        <v>71</v>
      </c>
      <c r="F8" s="2" t="s">
        <v>72</v>
      </c>
      <c r="H8" s="2" t="s">
        <v>73</v>
      </c>
      <c r="J8" s="2" t="s">
        <v>71</v>
      </c>
      <c r="L8" s="2" t="s">
        <v>18</v>
      </c>
    </row>
    <row r="9" spans="1:12" ht="21.75" customHeight="1" x14ac:dyDescent="0.2">
      <c r="A9" s="24" t="s">
        <v>74</v>
      </c>
      <c r="B9" s="24"/>
      <c r="D9" s="6">
        <v>926557</v>
      </c>
      <c r="F9" s="6">
        <v>3918</v>
      </c>
      <c r="H9" s="6">
        <v>0</v>
      </c>
      <c r="J9" s="6">
        <v>930475</v>
      </c>
      <c r="L9" s="7">
        <f>J9/3064736870640*100</f>
        <v>3.0360681496473515E-5</v>
      </c>
    </row>
    <row r="10" spans="1:12" ht="21.75" customHeight="1" x14ac:dyDescent="0.2">
      <c r="A10" s="19" t="s">
        <v>75</v>
      </c>
      <c r="B10" s="19"/>
      <c r="D10" s="9">
        <v>4721000</v>
      </c>
      <c r="F10" s="9">
        <v>0</v>
      </c>
      <c r="H10" s="9">
        <v>0</v>
      </c>
      <c r="J10" s="9">
        <v>4721000</v>
      </c>
      <c r="L10" s="10">
        <f t="shared" ref="L10:L16" si="0">J10/3064736870640*100</f>
        <v>1.5404258829614066E-4</v>
      </c>
    </row>
    <row r="11" spans="1:12" ht="21.75" customHeight="1" x14ac:dyDescent="0.2">
      <c r="A11" s="19" t="s">
        <v>74</v>
      </c>
      <c r="B11" s="19"/>
      <c r="D11" s="9">
        <v>8568399</v>
      </c>
      <c r="F11" s="9">
        <v>1214384268</v>
      </c>
      <c r="H11" s="9">
        <v>84930</v>
      </c>
      <c r="J11" s="9">
        <v>1222867737</v>
      </c>
      <c r="L11" s="10">
        <f t="shared" si="0"/>
        <v>3.9901230957704766E-2</v>
      </c>
    </row>
    <row r="12" spans="1:12" ht="21.75" customHeight="1" x14ac:dyDescent="0.2">
      <c r="A12" s="19" t="s">
        <v>76</v>
      </c>
      <c r="B12" s="19"/>
      <c r="D12" s="9">
        <v>8910701</v>
      </c>
      <c r="F12" s="9">
        <v>12895640260</v>
      </c>
      <c r="H12" s="9">
        <v>12900280000</v>
      </c>
      <c r="J12" s="9">
        <v>4270961</v>
      </c>
      <c r="L12" s="10">
        <f t="shared" si="0"/>
        <v>1.393581628790242E-4</v>
      </c>
    </row>
    <row r="13" spans="1:12" ht="21.75" customHeight="1" x14ac:dyDescent="0.2">
      <c r="A13" s="19" t="s">
        <v>77</v>
      </c>
      <c r="B13" s="19"/>
      <c r="D13" s="9">
        <v>7594506589</v>
      </c>
      <c r="F13" s="9">
        <v>86187819170</v>
      </c>
      <c r="H13" s="9">
        <v>79539936811</v>
      </c>
      <c r="J13" s="9">
        <v>14242388948</v>
      </c>
      <c r="L13" s="10">
        <f t="shared" si="0"/>
        <v>0.46471816502229779</v>
      </c>
    </row>
    <row r="14" spans="1:12" ht="21.75" customHeight="1" x14ac:dyDescent="0.2">
      <c r="A14" s="19" t="s">
        <v>78</v>
      </c>
      <c r="B14" s="19"/>
      <c r="D14" s="9">
        <v>14757630</v>
      </c>
      <c r="F14" s="9">
        <v>0</v>
      </c>
      <c r="H14" s="9">
        <v>0</v>
      </c>
      <c r="J14" s="9">
        <v>14757630</v>
      </c>
      <c r="L14" s="10">
        <f t="shared" si="0"/>
        <v>4.8153008310035459E-4</v>
      </c>
    </row>
    <row r="15" spans="1:12" ht="21.75" customHeight="1" x14ac:dyDescent="0.2">
      <c r="A15" s="19" t="s">
        <v>79</v>
      </c>
      <c r="B15" s="19"/>
      <c r="D15" s="9">
        <v>9871982</v>
      </c>
      <c r="F15" s="9">
        <v>41746</v>
      </c>
      <c r="H15" s="9">
        <v>0</v>
      </c>
      <c r="J15" s="9">
        <v>9913728</v>
      </c>
      <c r="L15" s="10">
        <f t="shared" si="0"/>
        <v>3.2347729734885021E-4</v>
      </c>
    </row>
    <row r="16" spans="1:12" ht="21.75" customHeight="1" x14ac:dyDescent="0.2">
      <c r="A16" s="21" t="s">
        <v>80</v>
      </c>
      <c r="B16" s="21"/>
      <c r="D16" s="13">
        <v>8488000</v>
      </c>
      <c r="F16" s="13">
        <v>0</v>
      </c>
      <c r="H16" s="13">
        <v>0</v>
      </c>
      <c r="J16" s="13">
        <v>8488000</v>
      </c>
      <c r="L16" s="10">
        <f t="shared" si="0"/>
        <v>2.7695689249261635E-4</v>
      </c>
    </row>
    <row r="17" spans="1:12" ht="21.75" customHeight="1" x14ac:dyDescent="0.2">
      <c r="A17" s="22" t="s">
        <v>53</v>
      </c>
      <c r="B17" s="22"/>
      <c r="D17" s="15">
        <v>7650750858</v>
      </c>
      <c r="F17" s="15">
        <v>100297889362</v>
      </c>
      <c r="H17" s="15">
        <v>92440301741</v>
      </c>
      <c r="J17" s="15">
        <v>15508338479</v>
      </c>
      <c r="L17" s="16">
        <f>SUM(L9:L16)</f>
        <v>0.50602512168561598</v>
      </c>
    </row>
  </sheetData>
  <mergeCells count="15">
    <mergeCell ref="A1:L1"/>
    <mergeCell ref="A2:L2"/>
    <mergeCell ref="A3:L3"/>
    <mergeCell ref="B5:L5"/>
    <mergeCell ref="F6:H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3"/>
  <sheetViews>
    <sheetView rightToLeft="1" workbookViewId="0">
      <selection activeCell="N8" sqref="N8:N15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4" max="14" width="16.42578125" bestFit="1" customWidth="1"/>
  </cols>
  <sheetData>
    <row r="1" spans="1:14" ht="29.1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</row>
    <row r="2" spans="1:14" ht="21.75" customHeight="1" x14ac:dyDescent="0.2">
      <c r="A2" s="27" t="s">
        <v>81</v>
      </c>
      <c r="B2" s="27"/>
      <c r="C2" s="27"/>
      <c r="D2" s="27"/>
      <c r="E2" s="27"/>
      <c r="F2" s="27"/>
      <c r="G2" s="27"/>
      <c r="H2" s="27"/>
      <c r="I2" s="27"/>
      <c r="J2" s="27"/>
    </row>
    <row r="3" spans="1:14" ht="21.75" customHeight="1" x14ac:dyDescent="0.2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</row>
    <row r="4" spans="1:14" ht="14.45" customHeight="1" x14ac:dyDescent="0.2"/>
    <row r="5" spans="1:14" ht="29.1" customHeight="1" x14ac:dyDescent="0.2">
      <c r="A5" s="1" t="s">
        <v>82</v>
      </c>
      <c r="B5" s="28" t="s">
        <v>83</v>
      </c>
      <c r="C5" s="28"/>
      <c r="D5" s="28"/>
      <c r="E5" s="28"/>
      <c r="F5" s="28"/>
      <c r="G5" s="28"/>
      <c r="H5" s="28"/>
      <c r="I5" s="28"/>
      <c r="J5" s="28"/>
    </row>
    <row r="6" spans="1:14" ht="14.45" customHeight="1" x14ac:dyDescent="0.2"/>
    <row r="7" spans="1:14" ht="14.45" customHeight="1" x14ac:dyDescent="0.2">
      <c r="A7" s="23" t="s">
        <v>84</v>
      </c>
      <c r="B7" s="23"/>
      <c r="D7" s="2" t="s">
        <v>85</v>
      </c>
      <c r="F7" s="2" t="s">
        <v>71</v>
      </c>
      <c r="H7" s="2" t="s">
        <v>86</v>
      </c>
      <c r="J7" s="2" t="s">
        <v>87</v>
      </c>
    </row>
    <row r="8" spans="1:14" ht="21.75" customHeight="1" x14ac:dyDescent="0.2">
      <c r="A8" s="24" t="s">
        <v>88</v>
      </c>
      <c r="B8" s="24"/>
      <c r="D8" s="5" t="s">
        <v>89</v>
      </c>
      <c r="F8" s="6">
        <f>'درآمد سرمایه گذاری در سهام'!J83</f>
        <v>-87062309380</v>
      </c>
      <c r="H8" s="7">
        <f>F8/F$13*100</f>
        <v>100.01185792579479</v>
      </c>
      <c r="J8" s="7">
        <f>F8/3064654945896*100</f>
        <v>-2.8408519365806111</v>
      </c>
      <c r="N8" s="18"/>
    </row>
    <row r="9" spans="1:14" ht="21.75" customHeight="1" x14ac:dyDescent="0.2">
      <c r="A9" s="19" t="s">
        <v>90</v>
      </c>
      <c r="B9" s="19"/>
      <c r="D9" s="8" t="s">
        <v>91</v>
      </c>
      <c r="F9" s="9">
        <v>0</v>
      </c>
      <c r="H9" s="40">
        <f t="shared" ref="H9:H12" si="0">F9/F$13*100</f>
        <v>0</v>
      </c>
      <c r="J9" s="40">
        <f t="shared" ref="J9:J12" si="1">F9/3064654945896*100</f>
        <v>0</v>
      </c>
    </row>
    <row r="10" spans="1:14" ht="21.75" customHeight="1" x14ac:dyDescent="0.2">
      <c r="A10" s="19" t="s">
        <v>92</v>
      </c>
      <c r="B10" s="19"/>
      <c r="D10" s="8" t="s">
        <v>93</v>
      </c>
      <c r="F10" s="9">
        <v>0</v>
      </c>
      <c r="H10" s="40">
        <f t="shared" si="0"/>
        <v>0</v>
      </c>
      <c r="J10" s="40">
        <f t="shared" si="1"/>
        <v>0</v>
      </c>
    </row>
    <row r="11" spans="1:14" ht="21.75" customHeight="1" x14ac:dyDescent="0.2">
      <c r="A11" s="19" t="s">
        <v>94</v>
      </c>
      <c r="B11" s="19"/>
      <c r="D11" s="8" t="s">
        <v>95</v>
      </c>
      <c r="F11" s="9">
        <f>'سود سپرده بانکی'!G14</f>
        <v>97992</v>
      </c>
      <c r="H11" s="40">
        <f t="shared" si="0"/>
        <v>-1.12567218256168E-4</v>
      </c>
      <c r="J11" s="40">
        <f t="shared" si="1"/>
        <v>3.1974888439308619E-6</v>
      </c>
      <c r="N11" s="18"/>
    </row>
    <row r="12" spans="1:14" ht="21.75" customHeight="1" x14ac:dyDescent="0.2">
      <c r="A12" s="21" t="s">
        <v>96</v>
      </c>
      <c r="B12" s="21"/>
      <c r="D12" s="11" t="s">
        <v>97</v>
      </c>
      <c r="F12" s="13">
        <f>'سایر درآمدها'!D11</f>
        <v>10224568</v>
      </c>
      <c r="H12" s="40">
        <f t="shared" si="0"/>
        <v>-1.1745358576526973E-2</v>
      </c>
      <c r="J12" s="40">
        <f t="shared" si="1"/>
        <v>3.3362868513768973E-4</v>
      </c>
      <c r="N12" s="18"/>
    </row>
    <row r="13" spans="1:14" ht="21.75" customHeight="1" x14ac:dyDescent="0.2">
      <c r="A13" s="22" t="s">
        <v>53</v>
      </c>
      <c r="B13" s="22"/>
      <c r="D13" s="15"/>
      <c r="F13" s="15">
        <f>SUM(F8:F12)</f>
        <v>-87051986820</v>
      </c>
      <c r="H13" s="16">
        <f>SUM(H8:H12)</f>
        <v>100</v>
      </c>
      <c r="J13" s="16">
        <f>SUM(J8:J12)</f>
        <v>-2.8405151104066295</v>
      </c>
      <c r="N13" s="18"/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92"/>
  <sheetViews>
    <sheetView rightToLeft="1" workbookViewId="0">
      <selection activeCell="W10" sqref="W10:W81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5" bestFit="1" customWidth="1"/>
    <col min="5" max="5" width="1.28515625" customWidth="1"/>
    <col min="6" max="6" width="16.5703125" bestFit="1" customWidth="1"/>
    <col min="7" max="7" width="1.28515625" customWidth="1"/>
    <col min="8" max="8" width="15.42578125" bestFit="1" customWidth="1"/>
    <col min="9" max="9" width="1.28515625" customWidth="1"/>
    <col min="10" max="10" width="15.85546875" bestFit="1" customWidth="1"/>
    <col min="11" max="11" width="1.28515625" customWidth="1"/>
    <col min="12" max="12" width="17.28515625" bestFit="1" customWidth="1"/>
    <col min="13" max="13" width="1.28515625" customWidth="1"/>
    <col min="14" max="14" width="16.140625" bestFit="1" customWidth="1"/>
    <col min="15" max="16" width="1.28515625" customWidth="1"/>
    <col min="17" max="17" width="16" bestFit="1" customWidth="1"/>
    <col min="18" max="18" width="1.28515625" customWidth="1"/>
    <col min="19" max="19" width="16.140625" bestFit="1" customWidth="1"/>
    <col min="20" max="20" width="1.28515625" customWidth="1"/>
    <col min="21" max="21" width="17.85546875" bestFit="1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pans="1:23" ht="21.75" customHeight="1" x14ac:dyDescent="0.2">
      <c r="A2" s="27" t="s">
        <v>81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spans="1:23" ht="21.75" customHeight="1" x14ac:dyDescent="0.2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</row>
    <row r="4" spans="1:23" ht="14.45" customHeight="1" x14ac:dyDescent="0.2"/>
    <row r="5" spans="1:23" ht="14.45" customHeight="1" x14ac:dyDescent="0.2">
      <c r="A5" s="1" t="s">
        <v>98</v>
      </c>
      <c r="B5" s="28" t="s">
        <v>99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</row>
    <row r="6" spans="1:23" ht="14.45" customHeight="1" x14ac:dyDescent="0.2">
      <c r="D6" s="23" t="s">
        <v>100</v>
      </c>
      <c r="E6" s="23"/>
      <c r="F6" s="23"/>
      <c r="G6" s="23"/>
      <c r="H6" s="23"/>
      <c r="I6" s="23"/>
      <c r="J6" s="23"/>
      <c r="K6" s="23"/>
      <c r="L6" s="23"/>
      <c r="N6" s="23" t="s">
        <v>101</v>
      </c>
      <c r="O6" s="23"/>
      <c r="P6" s="23"/>
      <c r="Q6" s="23"/>
      <c r="R6" s="23"/>
      <c r="S6" s="23"/>
      <c r="T6" s="23"/>
      <c r="U6" s="23"/>
      <c r="V6" s="23"/>
      <c r="W6" s="23"/>
    </row>
    <row r="7" spans="1:23" ht="14.45" customHeight="1" x14ac:dyDescent="0.2">
      <c r="D7" s="3"/>
      <c r="E7" s="3"/>
      <c r="F7" s="3"/>
      <c r="G7" s="3"/>
      <c r="H7" s="3"/>
      <c r="I7" s="3"/>
      <c r="J7" s="26" t="s">
        <v>53</v>
      </c>
      <c r="K7" s="26"/>
      <c r="L7" s="26"/>
      <c r="N7" s="3"/>
      <c r="O7" s="3"/>
      <c r="P7" s="3"/>
      <c r="Q7" s="3"/>
      <c r="R7" s="3"/>
      <c r="S7" s="3"/>
      <c r="T7" s="3"/>
      <c r="U7" s="26" t="s">
        <v>53</v>
      </c>
      <c r="V7" s="26"/>
      <c r="W7" s="26"/>
    </row>
    <row r="8" spans="1:23" ht="14.45" customHeight="1" x14ac:dyDescent="0.2">
      <c r="A8" s="23" t="s">
        <v>102</v>
      </c>
      <c r="B8" s="23"/>
      <c r="D8" s="2" t="s">
        <v>103</v>
      </c>
      <c r="F8" s="2" t="s">
        <v>104</v>
      </c>
      <c r="H8" s="2" t="s">
        <v>105</v>
      </c>
      <c r="J8" s="4" t="s">
        <v>71</v>
      </c>
      <c r="K8" s="3"/>
      <c r="L8" s="41" t="s">
        <v>86</v>
      </c>
      <c r="N8" s="2" t="s">
        <v>103</v>
      </c>
      <c r="P8" s="23" t="s">
        <v>104</v>
      </c>
      <c r="Q8" s="23"/>
      <c r="S8" s="2" t="s">
        <v>105</v>
      </c>
      <c r="U8" s="4" t="s">
        <v>71</v>
      </c>
      <c r="V8" s="3"/>
      <c r="W8" s="4" t="s">
        <v>86</v>
      </c>
    </row>
    <row r="9" spans="1:23" ht="21.75" customHeight="1" x14ac:dyDescent="0.2">
      <c r="A9" s="24" t="s">
        <v>29</v>
      </c>
      <c r="B9" s="24"/>
      <c r="D9" s="6">
        <v>0</v>
      </c>
      <c r="F9" s="6">
        <v>-24738993638</v>
      </c>
      <c r="H9" s="6">
        <v>6054898642</v>
      </c>
      <c r="J9" s="6">
        <f>D9+F9+H9</f>
        <v>-18684094996</v>
      </c>
      <c r="L9" s="7">
        <f>J9/-87051986820*100</f>
        <v>21.463145964300232</v>
      </c>
      <c r="N9" s="6">
        <v>19621365550</v>
      </c>
      <c r="P9" s="25">
        <v>46980258571</v>
      </c>
      <c r="Q9" s="25"/>
      <c r="S9" s="6">
        <v>30695260581</v>
      </c>
      <c r="U9" s="6">
        <f>N9+P9+S9</f>
        <v>97296884702</v>
      </c>
      <c r="W9" s="7">
        <f>U9/1244342172928*100</f>
        <v>7.8191422599666067</v>
      </c>
    </row>
    <row r="10" spans="1:23" ht="21.75" customHeight="1" x14ac:dyDescent="0.2">
      <c r="A10" s="19" t="s">
        <v>22</v>
      </c>
      <c r="B10" s="19"/>
      <c r="D10" s="9">
        <v>0</v>
      </c>
      <c r="F10" s="9">
        <v>-13314810065</v>
      </c>
      <c r="H10" s="9">
        <v>4489853176</v>
      </c>
      <c r="J10" s="34">
        <f t="shared" ref="J10:J73" si="0">D10+F10+H10</f>
        <v>-8824956889</v>
      </c>
      <c r="L10" s="40">
        <f t="shared" ref="L10:L73" si="1">J10/-87051986820*100</f>
        <v>10.137570906046783</v>
      </c>
      <c r="N10" s="9">
        <v>21645000000</v>
      </c>
      <c r="P10" s="20">
        <v>74448382803</v>
      </c>
      <c r="Q10" s="20"/>
      <c r="S10" s="9">
        <v>4489853176</v>
      </c>
      <c r="U10" s="34">
        <f t="shared" ref="U10:U73" si="2">N10+P10+S10</f>
        <v>100583235979</v>
      </c>
      <c r="W10" s="40">
        <f t="shared" ref="W10:W73" si="3">U10/1244342172928*100</f>
        <v>8.0832457636891437</v>
      </c>
    </row>
    <row r="11" spans="1:23" ht="21.75" customHeight="1" x14ac:dyDescent="0.2">
      <c r="A11" s="19" t="s">
        <v>31</v>
      </c>
      <c r="B11" s="19"/>
      <c r="D11" s="9">
        <v>0</v>
      </c>
      <c r="F11" s="9">
        <v>0</v>
      </c>
      <c r="H11" s="9">
        <v>-985307071</v>
      </c>
      <c r="J11" s="34">
        <f t="shared" si="0"/>
        <v>-985307071</v>
      </c>
      <c r="L11" s="40">
        <f t="shared" si="1"/>
        <v>1.1318605203547496</v>
      </c>
      <c r="N11" s="9">
        <v>5850000000</v>
      </c>
      <c r="P11" s="20">
        <v>0</v>
      </c>
      <c r="Q11" s="20"/>
      <c r="S11" s="9">
        <v>8399518994</v>
      </c>
      <c r="U11" s="34">
        <f t="shared" si="2"/>
        <v>14249518994</v>
      </c>
      <c r="W11" s="40">
        <f t="shared" si="3"/>
        <v>1.1451447442683842</v>
      </c>
    </row>
    <row r="12" spans="1:23" ht="21.75" customHeight="1" x14ac:dyDescent="0.2">
      <c r="A12" s="19" t="s">
        <v>39</v>
      </c>
      <c r="B12" s="19"/>
      <c r="D12" s="9">
        <v>0</v>
      </c>
      <c r="F12" s="9">
        <v>-2550432105</v>
      </c>
      <c r="H12" s="9">
        <v>9567160490</v>
      </c>
      <c r="J12" s="34">
        <f t="shared" si="0"/>
        <v>7016728385</v>
      </c>
      <c r="L12" s="40">
        <f t="shared" si="1"/>
        <v>-8.0603885578266006</v>
      </c>
      <c r="N12" s="9">
        <v>7728534000</v>
      </c>
      <c r="P12" s="20">
        <v>8355024847</v>
      </c>
      <c r="Q12" s="20"/>
      <c r="S12" s="9">
        <v>9567160490</v>
      </c>
      <c r="U12" s="34">
        <f t="shared" si="2"/>
        <v>25650719337</v>
      </c>
      <c r="W12" s="40">
        <f t="shared" si="3"/>
        <v>2.0613879281004004</v>
      </c>
    </row>
    <row r="13" spans="1:23" ht="21.75" customHeight="1" x14ac:dyDescent="0.2">
      <c r="A13" s="19" t="s">
        <v>42</v>
      </c>
      <c r="B13" s="19"/>
      <c r="D13" s="9">
        <v>0</v>
      </c>
      <c r="F13" s="9">
        <v>-3826038117</v>
      </c>
      <c r="H13" s="9">
        <v>48270709</v>
      </c>
      <c r="J13" s="34">
        <f t="shared" si="0"/>
        <v>-3777767408</v>
      </c>
      <c r="L13" s="40">
        <f t="shared" si="1"/>
        <v>4.3396682212565727</v>
      </c>
      <c r="N13" s="9">
        <v>10015087719</v>
      </c>
      <c r="P13" s="20">
        <v>136217190</v>
      </c>
      <c r="Q13" s="20"/>
      <c r="S13" s="9">
        <v>48135400</v>
      </c>
      <c r="U13" s="34">
        <f t="shared" si="2"/>
        <v>10199440309</v>
      </c>
      <c r="W13" s="40">
        <f t="shared" si="3"/>
        <v>0.81966524408637553</v>
      </c>
    </row>
    <row r="14" spans="1:23" ht="21.75" customHeight="1" x14ac:dyDescent="0.2">
      <c r="A14" s="19" t="s">
        <v>106</v>
      </c>
      <c r="B14" s="19"/>
      <c r="D14" s="9">
        <v>0</v>
      </c>
      <c r="F14" s="9">
        <v>0</v>
      </c>
      <c r="H14" s="9">
        <v>0</v>
      </c>
      <c r="J14" s="34">
        <f t="shared" si="0"/>
        <v>0</v>
      </c>
      <c r="L14" s="40">
        <f t="shared" si="1"/>
        <v>0</v>
      </c>
      <c r="N14" s="9">
        <v>0</v>
      </c>
      <c r="P14" s="20">
        <v>0</v>
      </c>
      <c r="Q14" s="20"/>
      <c r="S14" s="9">
        <v>0</v>
      </c>
      <c r="U14" s="34">
        <f t="shared" si="2"/>
        <v>0</v>
      </c>
      <c r="W14" s="40">
        <f t="shared" si="3"/>
        <v>0</v>
      </c>
    </row>
    <row r="15" spans="1:23" ht="21.75" customHeight="1" x14ac:dyDescent="0.2">
      <c r="A15" s="19" t="s">
        <v>33</v>
      </c>
      <c r="B15" s="19"/>
      <c r="D15" s="9">
        <v>0</v>
      </c>
      <c r="F15" s="9">
        <v>-13057072428</v>
      </c>
      <c r="H15" s="9">
        <v>0</v>
      </c>
      <c r="J15" s="34">
        <f t="shared" si="0"/>
        <v>-13057072428</v>
      </c>
      <c r="L15" s="40">
        <f t="shared" si="1"/>
        <v>14.999166480827714</v>
      </c>
      <c r="N15" s="9">
        <v>12137619480</v>
      </c>
      <c r="P15" s="20">
        <v>8662870349</v>
      </c>
      <c r="Q15" s="20"/>
      <c r="S15" s="9">
        <v>-1087285982</v>
      </c>
      <c r="U15" s="34">
        <f t="shared" si="2"/>
        <v>19713203847</v>
      </c>
      <c r="W15" s="40">
        <f t="shared" si="3"/>
        <v>1.5842269333855199</v>
      </c>
    </row>
    <row r="16" spans="1:23" ht="21.75" customHeight="1" x14ac:dyDescent="0.2">
      <c r="A16" s="19" t="s">
        <v>107</v>
      </c>
      <c r="B16" s="19"/>
      <c r="D16" s="9">
        <v>0</v>
      </c>
      <c r="F16" s="9">
        <v>0</v>
      </c>
      <c r="H16" s="9">
        <v>0</v>
      </c>
      <c r="J16" s="34">
        <f t="shared" si="0"/>
        <v>0</v>
      </c>
      <c r="L16" s="40">
        <f t="shared" si="1"/>
        <v>0</v>
      </c>
      <c r="N16" s="9">
        <v>500000000</v>
      </c>
      <c r="P16" s="20">
        <v>0</v>
      </c>
      <c r="Q16" s="20"/>
      <c r="S16" s="9">
        <v>1434020988</v>
      </c>
      <c r="U16" s="34">
        <f t="shared" si="2"/>
        <v>1934020988</v>
      </c>
      <c r="W16" s="40">
        <f t="shared" si="3"/>
        <v>0.1554251740459098</v>
      </c>
    </row>
    <row r="17" spans="1:23" ht="21.75" customHeight="1" x14ac:dyDescent="0.2">
      <c r="A17" s="19" t="s">
        <v>108</v>
      </c>
      <c r="B17" s="19"/>
      <c r="D17" s="9">
        <v>0</v>
      </c>
      <c r="F17" s="9">
        <v>0</v>
      </c>
      <c r="H17" s="9">
        <v>0</v>
      </c>
      <c r="J17" s="34">
        <f t="shared" si="0"/>
        <v>0</v>
      </c>
      <c r="L17" s="40">
        <f t="shared" si="1"/>
        <v>0</v>
      </c>
      <c r="N17" s="9">
        <v>0</v>
      </c>
      <c r="P17" s="20">
        <v>0</v>
      </c>
      <c r="Q17" s="20"/>
      <c r="S17" s="9">
        <v>-3426216955</v>
      </c>
      <c r="U17" s="34">
        <f t="shared" si="2"/>
        <v>-3426216955</v>
      </c>
      <c r="W17" s="40">
        <f t="shared" si="3"/>
        <v>-0.27534363373202553</v>
      </c>
    </row>
    <row r="18" spans="1:23" ht="21.75" customHeight="1" x14ac:dyDescent="0.2">
      <c r="A18" s="19" t="s">
        <v>24</v>
      </c>
      <c r="B18" s="19"/>
      <c r="D18" s="9">
        <v>0</v>
      </c>
      <c r="F18" s="9">
        <v>-2171004295</v>
      </c>
      <c r="H18" s="9">
        <v>0</v>
      </c>
      <c r="J18" s="34">
        <f t="shared" si="0"/>
        <v>-2171004295</v>
      </c>
      <c r="L18" s="40">
        <f t="shared" si="1"/>
        <v>2.4939169963909618</v>
      </c>
      <c r="N18" s="9">
        <v>7200000000</v>
      </c>
      <c r="P18" s="20">
        <v>53088212178</v>
      </c>
      <c r="Q18" s="20"/>
      <c r="S18" s="9">
        <v>-24311</v>
      </c>
      <c r="U18" s="34">
        <f t="shared" si="2"/>
        <v>60288187867</v>
      </c>
      <c r="W18" s="40">
        <f t="shared" si="3"/>
        <v>4.8449846978294442</v>
      </c>
    </row>
    <row r="19" spans="1:23" ht="21.75" customHeight="1" x14ac:dyDescent="0.2">
      <c r="A19" s="19" t="s">
        <v>109</v>
      </c>
      <c r="B19" s="19"/>
      <c r="D19" s="9">
        <v>0</v>
      </c>
      <c r="F19" s="9">
        <v>0</v>
      </c>
      <c r="H19" s="9">
        <v>0</v>
      </c>
      <c r="J19" s="34">
        <f t="shared" si="0"/>
        <v>0</v>
      </c>
      <c r="L19" s="40">
        <f t="shared" si="1"/>
        <v>0</v>
      </c>
      <c r="N19" s="9">
        <v>0</v>
      </c>
      <c r="P19" s="20">
        <v>0</v>
      </c>
      <c r="Q19" s="20"/>
      <c r="S19" s="9">
        <v>1504137395</v>
      </c>
      <c r="U19" s="34">
        <f t="shared" si="2"/>
        <v>1504137395</v>
      </c>
      <c r="W19" s="40">
        <f t="shared" si="3"/>
        <v>0.12087811758888543</v>
      </c>
    </row>
    <row r="20" spans="1:23" ht="21.75" customHeight="1" x14ac:dyDescent="0.2">
      <c r="A20" s="19" t="s">
        <v>47</v>
      </c>
      <c r="B20" s="19"/>
      <c r="D20" s="9">
        <v>0</v>
      </c>
      <c r="F20" s="9">
        <v>1901526466</v>
      </c>
      <c r="H20" s="9">
        <v>0</v>
      </c>
      <c r="J20" s="34">
        <f t="shared" si="0"/>
        <v>1901526466</v>
      </c>
      <c r="L20" s="40">
        <f t="shared" si="1"/>
        <v>-2.1843573426208449</v>
      </c>
      <c r="N20" s="9">
        <v>4981602780</v>
      </c>
      <c r="P20" s="20">
        <v>17448448560</v>
      </c>
      <c r="Q20" s="20"/>
      <c r="S20" s="9">
        <v>-14065</v>
      </c>
      <c r="U20" s="34">
        <f t="shared" si="2"/>
        <v>22430037275</v>
      </c>
      <c r="W20" s="40">
        <f t="shared" si="3"/>
        <v>1.8025618485806834</v>
      </c>
    </row>
    <row r="21" spans="1:23" ht="21.75" customHeight="1" x14ac:dyDescent="0.2">
      <c r="A21" s="19" t="s">
        <v>50</v>
      </c>
      <c r="B21" s="19"/>
      <c r="D21" s="9">
        <v>0</v>
      </c>
      <c r="F21" s="9">
        <v>4718158920</v>
      </c>
      <c r="H21" s="9">
        <v>0</v>
      </c>
      <c r="J21" s="34">
        <f t="shared" si="0"/>
        <v>4718158920</v>
      </c>
      <c r="L21" s="40">
        <f t="shared" si="1"/>
        <v>-5.4199324936211717</v>
      </c>
      <c r="N21" s="9">
        <v>6700800000</v>
      </c>
      <c r="P21" s="20">
        <v>23590794598</v>
      </c>
      <c r="Q21" s="20"/>
      <c r="S21" s="9">
        <v>4966754</v>
      </c>
      <c r="U21" s="34">
        <f t="shared" si="2"/>
        <v>30296561352</v>
      </c>
      <c r="W21" s="40">
        <f t="shared" si="3"/>
        <v>2.4347452020139011</v>
      </c>
    </row>
    <row r="22" spans="1:23" ht="21.75" customHeight="1" x14ac:dyDescent="0.2">
      <c r="A22" s="19" t="s">
        <v>43</v>
      </c>
      <c r="B22" s="19"/>
      <c r="D22" s="9">
        <v>0</v>
      </c>
      <c r="F22" s="9">
        <v>-2348741340</v>
      </c>
      <c r="H22" s="9">
        <v>0</v>
      </c>
      <c r="J22" s="34">
        <f t="shared" si="0"/>
        <v>-2348741340</v>
      </c>
      <c r="L22" s="40">
        <f t="shared" si="1"/>
        <v>2.6980904466391591</v>
      </c>
      <c r="N22" s="9">
        <v>5544000000</v>
      </c>
      <c r="P22" s="20">
        <v>17595877959</v>
      </c>
      <c r="Q22" s="20"/>
      <c r="S22" s="9">
        <v>33041731</v>
      </c>
      <c r="U22" s="34">
        <f t="shared" si="2"/>
        <v>23172919690</v>
      </c>
      <c r="W22" s="40">
        <f t="shared" si="3"/>
        <v>1.8622626632892259</v>
      </c>
    </row>
    <row r="23" spans="1:23" ht="21.75" customHeight="1" x14ac:dyDescent="0.2">
      <c r="A23" s="19" t="s">
        <v>110</v>
      </c>
      <c r="B23" s="19"/>
      <c r="D23" s="9">
        <v>0</v>
      </c>
      <c r="F23" s="9">
        <v>0</v>
      </c>
      <c r="H23" s="9">
        <v>0</v>
      </c>
      <c r="J23" s="34">
        <f t="shared" si="0"/>
        <v>0</v>
      </c>
      <c r="L23" s="40">
        <f t="shared" si="1"/>
        <v>0</v>
      </c>
      <c r="N23" s="9">
        <v>0</v>
      </c>
      <c r="P23" s="20">
        <v>0</v>
      </c>
      <c r="Q23" s="20"/>
      <c r="S23" s="9">
        <v>2163265585</v>
      </c>
      <c r="U23" s="34">
        <f t="shared" si="2"/>
        <v>2163265585</v>
      </c>
      <c r="W23" s="40">
        <f t="shared" si="3"/>
        <v>0.1738481289201769</v>
      </c>
    </row>
    <row r="24" spans="1:23" ht="21.75" customHeight="1" x14ac:dyDescent="0.2">
      <c r="A24" s="19" t="s">
        <v>111</v>
      </c>
      <c r="B24" s="19"/>
      <c r="D24" s="9">
        <v>0</v>
      </c>
      <c r="F24" s="9">
        <v>0</v>
      </c>
      <c r="H24" s="9">
        <v>0</v>
      </c>
      <c r="J24" s="34">
        <f t="shared" si="0"/>
        <v>0</v>
      </c>
      <c r="L24" s="40">
        <f t="shared" si="1"/>
        <v>0</v>
      </c>
      <c r="N24" s="9">
        <v>0</v>
      </c>
      <c r="P24" s="20">
        <v>0</v>
      </c>
      <c r="Q24" s="20"/>
      <c r="S24" s="9">
        <v>-2302780415</v>
      </c>
      <c r="U24" s="34">
        <f t="shared" si="2"/>
        <v>-2302780415</v>
      </c>
      <c r="W24" s="40">
        <f t="shared" si="3"/>
        <v>-0.18506006346963563</v>
      </c>
    </row>
    <row r="25" spans="1:23" ht="21.75" customHeight="1" x14ac:dyDescent="0.2">
      <c r="A25" s="19" t="s">
        <v>37</v>
      </c>
      <c r="B25" s="19"/>
      <c r="D25" s="9">
        <v>0</v>
      </c>
      <c r="F25" s="9">
        <v>149107500</v>
      </c>
      <c r="H25" s="9">
        <v>0</v>
      </c>
      <c r="J25" s="34">
        <f t="shared" si="0"/>
        <v>149107500</v>
      </c>
      <c r="L25" s="40">
        <f t="shared" si="1"/>
        <v>-0.17128557939557892</v>
      </c>
      <c r="N25" s="9">
        <v>0</v>
      </c>
      <c r="P25" s="20">
        <v>3313158931</v>
      </c>
      <c r="Q25" s="20"/>
      <c r="S25" s="9">
        <v>1437386643</v>
      </c>
      <c r="U25" s="34">
        <f t="shared" si="2"/>
        <v>4750545574</v>
      </c>
      <c r="W25" s="40">
        <f t="shared" si="3"/>
        <v>0.3817716442754428</v>
      </c>
    </row>
    <row r="26" spans="1:23" ht="21.75" customHeight="1" x14ac:dyDescent="0.2">
      <c r="A26" s="19" t="s">
        <v>112</v>
      </c>
      <c r="B26" s="19"/>
      <c r="D26" s="9">
        <v>0</v>
      </c>
      <c r="F26" s="9">
        <v>0</v>
      </c>
      <c r="H26" s="9">
        <v>0</v>
      </c>
      <c r="J26" s="34">
        <f t="shared" si="0"/>
        <v>0</v>
      </c>
      <c r="L26" s="40">
        <f t="shared" si="1"/>
        <v>0</v>
      </c>
      <c r="N26" s="9">
        <v>209745558</v>
      </c>
      <c r="P26" s="20">
        <v>0</v>
      </c>
      <c r="Q26" s="20"/>
      <c r="S26" s="9">
        <v>635461353</v>
      </c>
      <c r="U26" s="34">
        <f t="shared" si="2"/>
        <v>845206911</v>
      </c>
      <c r="W26" s="40">
        <f t="shared" si="3"/>
        <v>6.7923994652627218E-2</v>
      </c>
    </row>
    <row r="27" spans="1:23" ht="21.75" customHeight="1" x14ac:dyDescent="0.2">
      <c r="A27" s="19" t="s">
        <v>30</v>
      </c>
      <c r="B27" s="19"/>
      <c r="D27" s="9">
        <v>0</v>
      </c>
      <c r="F27" s="9">
        <v>2656178739</v>
      </c>
      <c r="H27" s="9">
        <v>0</v>
      </c>
      <c r="J27" s="34">
        <f t="shared" si="0"/>
        <v>2656178739</v>
      </c>
      <c r="L27" s="40">
        <f t="shared" si="1"/>
        <v>-3.0512557335334116</v>
      </c>
      <c r="N27" s="9">
        <v>4882988500</v>
      </c>
      <c r="P27" s="20">
        <v>55233242516</v>
      </c>
      <c r="Q27" s="20"/>
      <c r="S27" s="9">
        <v>-6958</v>
      </c>
      <c r="U27" s="34">
        <f t="shared" si="2"/>
        <v>60116224058</v>
      </c>
      <c r="W27" s="40">
        <f t="shared" si="3"/>
        <v>4.8311650417299203</v>
      </c>
    </row>
    <row r="28" spans="1:23" ht="21.75" customHeight="1" x14ac:dyDescent="0.2">
      <c r="A28" s="19" t="s">
        <v>113</v>
      </c>
      <c r="B28" s="19"/>
      <c r="D28" s="9">
        <v>0</v>
      </c>
      <c r="F28" s="9">
        <v>0</v>
      </c>
      <c r="H28" s="9">
        <v>0</v>
      </c>
      <c r="J28" s="34">
        <f t="shared" si="0"/>
        <v>0</v>
      </c>
      <c r="L28" s="40">
        <f t="shared" si="1"/>
        <v>0</v>
      </c>
      <c r="N28" s="9">
        <v>0</v>
      </c>
      <c r="P28" s="20">
        <v>0</v>
      </c>
      <c r="Q28" s="20"/>
      <c r="S28" s="9">
        <v>0</v>
      </c>
      <c r="U28" s="34">
        <f t="shared" si="2"/>
        <v>0</v>
      </c>
      <c r="W28" s="40">
        <f t="shared" si="3"/>
        <v>0</v>
      </c>
    </row>
    <row r="29" spans="1:23" ht="21.75" customHeight="1" x14ac:dyDescent="0.2">
      <c r="A29" s="19" t="s">
        <v>114</v>
      </c>
      <c r="B29" s="19"/>
      <c r="D29" s="9">
        <v>0</v>
      </c>
      <c r="F29" s="9">
        <v>0</v>
      </c>
      <c r="H29" s="9">
        <v>0</v>
      </c>
      <c r="J29" s="34">
        <f t="shared" si="0"/>
        <v>0</v>
      </c>
      <c r="L29" s="40">
        <f t="shared" si="1"/>
        <v>0</v>
      </c>
      <c r="N29" s="9">
        <v>0</v>
      </c>
      <c r="P29" s="20">
        <v>0</v>
      </c>
      <c r="Q29" s="20"/>
      <c r="S29" s="9">
        <v>265542949</v>
      </c>
      <c r="U29" s="34">
        <f t="shared" si="2"/>
        <v>265542949</v>
      </c>
      <c r="W29" s="40">
        <f t="shared" si="3"/>
        <v>2.1340026463554155E-2</v>
      </c>
    </row>
    <row r="30" spans="1:23" ht="21.75" customHeight="1" x14ac:dyDescent="0.2">
      <c r="A30" s="19" t="s">
        <v>115</v>
      </c>
      <c r="B30" s="19"/>
      <c r="D30" s="9">
        <v>0</v>
      </c>
      <c r="F30" s="9">
        <v>0</v>
      </c>
      <c r="H30" s="9">
        <v>0</v>
      </c>
      <c r="J30" s="34">
        <f t="shared" si="0"/>
        <v>0</v>
      </c>
      <c r="L30" s="40">
        <f t="shared" si="1"/>
        <v>0</v>
      </c>
      <c r="N30" s="9">
        <v>0</v>
      </c>
      <c r="P30" s="20">
        <v>0</v>
      </c>
      <c r="Q30" s="20"/>
      <c r="S30" s="9">
        <v>-1346154349</v>
      </c>
      <c r="U30" s="34">
        <f t="shared" si="2"/>
        <v>-1346154349</v>
      </c>
      <c r="W30" s="40">
        <f t="shared" si="3"/>
        <v>-0.10818200799482917</v>
      </c>
    </row>
    <row r="31" spans="1:23" ht="21.75" customHeight="1" x14ac:dyDescent="0.2">
      <c r="A31" s="19" t="s">
        <v>116</v>
      </c>
      <c r="B31" s="19"/>
      <c r="D31" s="9">
        <v>0</v>
      </c>
      <c r="F31" s="9">
        <v>0</v>
      </c>
      <c r="H31" s="9">
        <v>0</v>
      </c>
      <c r="J31" s="34">
        <f t="shared" si="0"/>
        <v>0</v>
      </c>
      <c r="L31" s="40">
        <f t="shared" si="1"/>
        <v>0</v>
      </c>
      <c r="N31" s="9">
        <v>0</v>
      </c>
      <c r="P31" s="20">
        <v>0</v>
      </c>
      <c r="Q31" s="20"/>
      <c r="S31" s="9">
        <v>1538513662</v>
      </c>
      <c r="U31" s="34">
        <f t="shared" si="2"/>
        <v>1538513662</v>
      </c>
      <c r="W31" s="40">
        <f t="shared" si="3"/>
        <v>0.12364072322485058</v>
      </c>
    </row>
    <row r="32" spans="1:23" ht="21.75" customHeight="1" x14ac:dyDescent="0.2">
      <c r="A32" s="19" t="s">
        <v>117</v>
      </c>
      <c r="B32" s="19"/>
      <c r="D32" s="9">
        <v>0</v>
      </c>
      <c r="F32" s="9">
        <v>0</v>
      </c>
      <c r="H32" s="9">
        <v>0</v>
      </c>
      <c r="J32" s="34">
        <f t="shared" si="0"/>
        <v>0</v>
      </c>
      <c r="L32" s="40">
        <f t="shared" si="1"/>
        <v>0</v>
      </c>
      <c r="N32" s="9">
        <v>72000000</v>
      </c>
      <c r="P32" s="20">
        <v>0</v>
      </c>
      <c r="Q32" s="20"/>
      <c r="S32" s="9">
        <v>1267640857</v>
      </c>
      <c r="U32" s="34">
        <f t="shared" si="2"/>
        <v>1339640857</v>
      </c>
      <c r="W32" s="40">
        <f t="shared" si="3"/>
        <v>0.10765855936938612</v>
      </c>
    </row>
    <row r="33" spans="1:23" ht="21.75" customHeight="1" x14ac:dyDescent="0.2">
      <c r="A33" s="19" t="s">
        <v>118</v>
      </c>
      <c r="B33" s="19"/>
      <c r="D33" s="9">
        <v>0</v>
      </c>
      <c r="F33" s="9">
        <v>0</v>
      </c>
      <c r="H33" s="9">
        <v>0</v>
      </c>
      <c r="J33" s="34">
        <f t="shared" si="0"/>
        <v>0</v>
      </c>
      <c r="L33" s="40">
        <f t="shared" si="1"/>
        <v>0</v>
      </c>
      <c r="N33" s="9">
        <v>3797542560</v>
      </c>
      <c r="P33" s="20">
        <v>0</v>
      </c>
      <c r="Q33" s="20"/>
      <c r="S33" s="9">
        <v>47266724053</v>
      </c>
      <c r="U33" s="34">
        <f t="shared" si="2"/>
        <v>51064266613</v>
      </c>
      <c r="W33" s="40">
        <f t="shared" si="3"/>
        <v>4.1037158206125257</v>
      </c>
    </row>
    <row r="34" spans="1:23" ht="21.75" customHeight="1" x14ac:dyDescent="0.2">
      <c r="A34" s="19" t="s">
        <v>119</v>
      </c>
      <c r="B34" s="19"/>
      <c r="D34" s="9">
        <v>0</v>
      </c>
      <c r="F34" s="9">
        <v>0</v>
      </c>
      <c r="H34" s="9">
        <v>0</v>
      </c>
      <c r="J34" s="34">
        <f t="shared" si="0"/>
        <v>0</v>
      </c>
      <c r="L34" s="40">
        <f t="shared" si="1"/>
        <v>0</v>
      </c>
      <c r="N34" s="9">
        <v>0</v>
      </c>
      <c r="P34" s="20">
        <v>0</v>
      </c>
      <c r="Q34" s="20"/>
      <c r="S34" s="9">
        <v>-966874277</v>
      </c>
      <c r="U34" s="34">
        <f t="shared" si="2"/>
        <v>-966874277</v>
      </c>
      <c r="W34" s="40">
        <f t="shared" si="3"/>
        <v>-7.7701640114382367E-2</v>
      </c>
    </row>
    <row r="35" spans="1:23" ht="21.75" customHeight="1" x14ac:dyDescent="0.2">
      <c r="A35" s="19" t="s">
        <v>120</v>
      </c>
      <c r="B35" s="19"/>
      <c r="D35" s="9">
        <v>0</v>
      </c>
      <c r="F35" s="9">
        <v>0</v>
      </c>
      <c r="H35" s="9">
        <v>0</v>
      </c>
      <c r="J35" s="34">
        <f t="shared" si="0"/>
        <v>0</v>
      </c>
      <c r="L35" s="40">
        <f t="shared" si="1"/>
        <v>0</v>
      </c>
      <c r="N35" s="9">
        <v>0</v>
      </c>
      <c r="P35" s="20">
        <v>0</v>
      </c>
      <c r="Q35" s="20"/>
      <c r="S35" s="9">
        <v>-4276681717</v>
      </c>
      <c r="U35" s="34">
        <f t="shared" si="2"/>
        <v>-4276681717</v>
      </c>
      <c r="W35" s="40">
        <f t="shared" si="3"/>
        <v>-0.34369016899401167</v>
      </c>
    </row>
    <row r="36" spans="1:23" ht="21.75" customHeight="1" x14ac:dyDescent="0.2">
      <c r="A36" s="19" t="s">
        <v>121</v>
      </c>
      <c r="B36" s="19"/>
      <c r="D36" s="9">
        <v>0</v>
      </c>
      <c r="F36" s="9">
        <v>0</v>
      </c>
      <c r="H36" s="9">
        <v>0</v>
      </c>
      <c r="J36" s="34">
        <f t="shared" si="0"/>
        <v>0</v>
      </c>
      <c r="L36" s="40">
        <f t="shared" si="1"/>
        <v>0</v>
      </c>
      <c r="N36" s="9">
        <v>0</v>
      </c>
      <c r="P36" s="20">
        <v>0</v>
      </c>
      <c r="Q36" s="20"/>
      <c r="S36" s="9">
        <v>8372948796</v>
      </c>
      <c r="U36" s="34">
        <f t="shared" si="2"/>
        <v>8372948796</v>
      </c>
      <c r="W36" s="40">
        <f t="shared" si="3"/>
        <v>0.67288154160185931</v>
      </c>
    </row>
    <row r="37" spans="1:23" ht="21.75" customHeight="1" x14ac:dyDescent="0.2">
      <c r="A37" s="19" t="s">
        <v>122</v>
      </c>
      <c r="B37" s="19"/>
      <c r="D37" s="9">
        <v>0</v>
      </c>
      <c r="F37" s="9">
        <v>0</v>
      </c>
      <c r="H37" s="9">
        <v>0</v>
      </c>
      <c r="J37" s="34">
        <f t="shared" si="0"/>
        <v>0</v>
      </c>
      <c r="L37" s="40">
        <f t="shared" si="1"/>
        <v>0</v>
      </c>
      <c r="N37" s="9">
        <v>0</v>
      </c>
      <c r="P37" s="20">
        <v>0</v>
      </c>
      <c r="Q37" s="20"/>
      <c r="S37" s="9">
        <v>-2311220667</v>
      </c>
      <c r="U37" s="34">
        <f t="shared" si="2"/>
        <v>-2311220667</v>
      </c>
      <c r="W37" s="40">
        <f t="shared" si="3"/>
        <v>-0.18573835374891948</v>
      </c>
    </row>
    <row r="38" spans="1:23" ht="21.75" customHeight="1" x14ac:dyDescent="0.2">
      <c r="A38" s="19" t="s">
        <v>123</v>
      </c>
      <c r="B38" s="19"/>
      <c r="D38" s="9">
        <v>0</v>
      </c>
      <c r="F38" s="9">
        <v>0</v>
      </c>
      <c r="H38" s="9">
        <v>0</v>
      </c>
      <c r="J38" s="34">
        <f t="shared" si="0"/>
        <v>0</v>
      </c>
      <c r="L38" s="40">
        <f t="shared" si="1"/>
        <v>0</v>
      </c>
      <c r="N38" s="9">
        <v>2010462580</v>
      </c>
      <c r="P38" s="20">
        <v>0</v>
      </c>
      <c r="Q38" s="20"/>
      <c r="S38" s="9">
        <v>-7267489287</v>
      </c>
      <c r="U38" s="34">
        <f t="shared" si="2"/>
        <v>-5257026707</v>
      </c>
      <c r="W38" s="40">
        <f t="shared" si="3"/>
        <v>-0.42247436608452732</v>
      </c>
    </row>
    <row r="39" spans="1:23" ht="21.75" customHeight="1" x14ac:dyDescent="0.2">
      <c r="A39" s="19" t="s">
        <v>124</v>
      </c>
      <c r="B39" s="19"/>
      <c r="D39" s="9">
        <v>0</v>
      </c>
      <c r="F39" s="9">
        <v>0</v>
      </c>
      <c r="H39" s="9">
        <v>0</v>
      </c>
      <c r="J39" s="34">
        <f t="shared" si="0"/>
        <v>0</v>
      </c>
      <c r="L39" s="40">
        <f t="shared" si="1"/>
        <v>0</v>
      </c>
      <c r="N39" s="9">
        <v>1515111900</v>
      </c>
      <c r="P39" s="20">
        <v>0</v>
      </c>
      <c r="Q39" s="20"/>
      <c r="S39" s="9">
        <v>-1213449380</v>
      </c>
      <c r="U39" s="34">
        <f t="shared" si="2"/>
        <v>301662520</v>
      </c>
      <c r="W39" s="40">
        <f t="shared" si="3"/>
        <v>2.4242730541726546E-2</v>
      </c>
    </row>
    <row r="40" spans="1:23" ht="21.75" customHeight="1" x14ac:dyDescent="0.2">
      <c r="A40" s="19" t="s">
        <v>125</v>
      </c>
      <c r="B40" s="19"/>
      <c r="D40" s="9">
        <v>0</v>
      </c>
      <c r="F40" s="9">
        <v>0</v>
      </c>
      <c r="H40" s="9">
        <v>0</v>
      </c>
      <c r="J40" s="34">
        <f t="shared" si="0"/>
        <v>0</v>
      </c>
      <c r="L40" s="40">
        <f t="shared" si="1"/>
        <v>0</v>
      </c>
      <c r="N40" s="9">
        <v>0</v>
      </c>
      <c r="P40" s="20">
        <v>0</v>
      </c>
      <c r="Q40" s="20"/>
      <c r="S40" s="9">
        <v>1436301322</v>
      </c>
      <c r="U40" s="34">
        <f t="shared" si="2"/>
        <v>1436301322</v>
      </c>
      <c r="W40" s="40">
        <f t="shared" si="3"/>
        <v>0.11542655655721371</v>
      </c>
    </row>
    <row r="41" spans="1:23" ht="21.75" customHeight="1" x14ac:dyDescent="0.2">
      <c r="A41" s="19" t="s">
        <v>126</v>
      </c>
      <c r="B41" s="19"/>
      <c r="D41" s="9">
        <v>0</v>
      </c>
      <c r="F41" s="9">
        <v>0</v>
      </c>
      <c r="H41" s="9">
        <v>0</v>
      </c>
      <c r="J41" s="34">
        <f t="shared" si="0"/>
        <v>0</v>
      </c>
      <c r="L41" s="40">
        <f t="shared" si="1"/>
        <v>0</v>
      </c>
      <c r="N41" s="9">
        <v>0</v>
      </c>
      <c r="P41" s="20">
        <v>0</v>
      </c>
      <c r="Q41" s="20"/>
      <c r="S41" s="9">
        <v>9179298405</v>
      </c>
      <c r="U41" s="34">
        <f t="shared" si="2"/>
        <v>9179298405</v>
      </c>
      <c r="W41" s="40">
        <f t="shared" si="3"/>
        <v>0.73768281785392253</v>
      </c>
    </row>
    <row r="42" spans="1:23" ht="21.75" customHeight="1" x14ac:dyDescent="0.2">
      <c r="A42" s="19" t="s">
        <v>127</v>
      </c>
      <c r="B42" s="19"/>
      <c r="D42" s="9">
        <v>0</v>
      </c>
      <c r="F42" s="9">
        <v>0</v>
      </c>
      <c r="H42" s="9">
        <v>0</v>
      </c>
      <c r="J42" s="34">
        <f t="shared" si="0"/>
        <v>0</v>
      </c>
      <c r="L42" s="40">
        <f t="shared" si="1"/>
        <v>0</v>
      </c>
      <c r="N42" s="9">
        <v>7850792000</v>
      </c>
      <c r="P42" s="20">
        <v>0</v>
      </c>
      <c r="Q42" s="20"/>
      <c r="S42" s="9">
        <v>2636697311</v>
      </c>
      <c r="U42" s="34">
        <f t="shared" si="2"/>
        <v>10487489311</v>
      </c>
      <c r="W42" s="40">
        <f t="shared" si="3"/>
        <v>0.8428139413070288</v>
      </c>
    </row>
    <row r="43" spans="1:23" ht="21.75" customHeight="1" x14ac:dyDescent="0.2">
      <c r="A43" s="19" t="s">
        <v>128</v>
      </c>
      <c r="B43" s="19"/>
      <c r="D43" s="9">
        <v>0</v>
      </c>
      <c r="F43" s="9">
        <v>0</v>
      </c>
      <c r="H43" s="9">
        <v>0</v>
      </c>
      <c r="J43" s="34">
        <f t="shared" si="0"/>
        <v>0</v>
      </c>
      <c r="L43" s="40">
        <f t="shared" si="1"/>
        <v>0</v>
      </c>
      <c r="N43" s="9">
        <v>0</v>
      </c>
      <c r="P43" s="20">
        <v>0</v>
      </c>
      <c r="Q43" s="20"/>
      <c r="S43" s="9">
        <v>891264016</v>
      </c>
      <c r="U43" s="34">
        <f t="shared" si="2"/>
        <v>891264016</v>
      </c>
      <c r="W43" s="40">
        <f t="shared" si="3"/>
        <v>7.1625316202440586E-2</v>
      </c>
    </row>
    <row r="44" spans="1:23" ht="21.75" customHeight="1" x14ac:dyDescent="0.2">
      <c r="A44" s="19" t="s">
        <v>129</v>
      </c>
      <c r="B44" s="19"/>
      <c r="D44" s="9">
        <v>0</v>
      </c>
      <c r="F44" s="9">
        <v>0</v>
      </c>
      <c r="H44" s="9">
        <v>0</v>
      </c>
      <c r="J44" s="34">
        <f t="shared" si="0"/>
        <v>0</v>
      </c>
      <c r="L44" s="40">
        <f t="shared" si="1"/>
        <v>0</v>
      </c>
      <c r="N44" s="9">
        <v>6000000000</v>
      </c>
      <c r="P44" s="20">
        <v>0</v>
      </c>
      <c r="Q44" s="20"/>
      <c r="S44" s="9">
        <v>12418996580</v>
      </c>
      <c r="U44" s="34">
        <f t="shared" si="2"/>
        <v>18418996580</v>
      </c>
      <c r="W44" s="40">
        <f t="shared" si="3"/>
        <v>1.4802195875640194</v>
      </c>
    </row>
    <row r="45" spans="1:23" ht="21.75" customHeight="1" x14ac:dyDescent="0.2">
      <c r="A45" s="19" t="s">
        <v>130</v>
      </c>
      <c r="B45" s="19"/>
      <c r="D45" s="9">
        <v>0</v>
      </c>
      <c r="F45" s="9">
        <v>0</v>
      </c>
      <c r="H45" s="9">
        <v>0</v>
      </c>
      <c r="J45" s="34">
        <f t="shared" si="0"/>
        <v>0</v>
      </c>
      <c r="L45" s="40">
        <f t="shared" si="1"/>
        <v>0</v>
      </c>
      <c r="N45" s="9">
        <v>0</v>
      </c>
      <c r="P45" s="20">
        <v>0</v>
      </c>
      <c r="Q45" s="20"/>
      <c r="S45" s="9">
        <v>64380141900</v>
      </c>
      <c r="U45" s="34">
        <f t="shared" si="2"/>
        <v>64380141900</v>
      </c>
      <c r="W45" s="40">
        <f t="shared" si="3"/>
        <v>5.173829457898246</v>
      </c>
    </row>
    <row r="46" spans="1:23" ht="21.75" customHeight="1" x14ac:dyDescent="0.2">
      <c r="A46" s="19" t="s">
        <v>131</v>
      </c>
      <c r="B46" s="19"/>
      <c r="D46" s="9">
        <v>0</v>
      </c>
      <c r="F46" s="9">
        <v>0</v>
      </c>
      <c r="H46" s="9">
        <v>0</v>
      </c>
      <c r="J46" s="34">
        <f t="shared" si="0"/>
        <v>0</v>
      </c>
      <c r="L46" s="40">
        <f t="shared" si="1"/>
        <v>0</v>
      </c>
      <c r="N46" s="9">
        <v>0</v>
      </c>
      <c r="P46" s="20">
        <v>0</v>
      </c>
      <c r="Q46" s="20"/>
      <c r="S46" s="9">
        <v>3003885747</v>
      </c>
      <c r="U46" s="34">
        <f t="shared" si="2"/>
        <v>3003885747</v>
      </c>
      <c r="W46" s="40">
        <f t="shared" si="3"/>
        <v>0.24140351523501813</v>
      </c>
    </row>
    <row r="47" spans="1:23" ht="21.75" customHeight="1" x14ac:dyDescent="0.2">
      <c r="A47" s="19" t="s">
        <v>132</v>
      </c>
      <c r="B47" s="19"/>
      <c r="D47" s="9">
        <v>0</v>
      </c>
      <c r="F47" s="9">
        <v>0</v>
      </c>
      <c r="H47" s="9">
        <v>0</v>
      </c>
      <c r="J47" s="34">
        <f t="shared" si="0"/>
        <v>0</v>
      </c>
      <c r="L47" s="40">
        <f t="shared" si="1"/>
        <v>0</v>
      </c>
      <c r="N47" s="9">
        <v>857142600</v>
      </c>
      <c r="P47" s="20">
        <v>0</v>
      </c>
      <c r="Q47" s="20"/>
      <c r="S47" s="9">
        <v>2576187770</v>
      </c>
      <c r="U47" s="34">
        <f t="shared" si="2"/>
        <v>3433330370</v>
      </c>
      <c r="W47" s="40">
        <f t="shared" si="3"/>
        <v>0.27591529441786899</v>
      </c>
    </row>
    <row r="48" spans="1:23" ht="21.75" customHeight="1" x14ac:dyDescent="0.2">
      <c r="A48" s="19" t="s">
        <v>26</v>
      </c>
      <c r="B48" s="19"/>
      <c r="D48" s="9">
        <v>0</v>
      </c>
      <c r="F48" s="9">
        <v>-1416808997</v>
      </c>
      <c r="H48" s="9">
        <v>0</v>
      </c>
      <c r="J48" s="34">
        <f t="shared" si="0"/>
        <v>-1416808997</v>
      </c>
      <c r="L48" s="40">
        <f t="shared" si="1"/>
        <v>1.6275435504184164</v>
      </c>
      <c r="N48" s="9">
        <v>3223427130</v>
      </c>
      <c r="P48" s="20">
        <v>44138499113</v>
      </c>
      <c r="Q48" s="20"/>
      <c r="S48" s="9">
        <v>-4180</v>
      </c>
      <c r="U48" s="34">
        <f t="shared" si="2"/>
        <v>47361922063</v>
      </c>
      <c r="W48" s="40">
        <f t="shared" si="3"/>
        <v>3.8061815386000299</v>
      </c>
    </row>
    <row r="49" spans="1:23" ht="21.75" customHeight="1" x14ac:dyDescent="0.2">
      <c r="A49" s="19" t="s">
        <v>36</v>
      </c>
      <c r="B49" s="19"/>
      <c r="D49" s="9">
        <v>6168804895</v>
      </c>
      <c r="F49" s="9">
        <v>-11539925982</v>
      </c>
      <c r="H49" s="9">
        <v>0</v>
      </c>
      <c r="J49" s="34">
        <f t="shared" si="0"/>
        <v>-5371121087</v>
      </c>
      <c r="L49" s="40">
        <f t="shared" si="1"/>
        <v>6.1700155082112342</v>
      </c>
      <c r="N49" s="9">
        <v>6168804895</v>
      </c>
      <c r="P49" s="20">
        <v>20807352665</v>
      </c>
      <c r="Q49" s="20"/>
      <c r="S49" s="9">
        <v>-2233</v>
      </c>
      <c r="U49" s="34">
        <f t="shared" si="2"/>
        <v>26976155327</v>
      </c>
      <c r="W49" s="40">
        <f t="shared" si="3"/>
        <v>2.1679049311270826</v>
      </c>
    </row>
    <row r="50" spans="1:23" ht="21.75" customHeight="1" x14ac:dyDescent="0.2">
      <c r="A50" s="19" t="s">
        <v>133</v>
      </c>
      <c r="B50" s="19"/>
      <c r="D50" s="9">
        <v>0</v>
      </c>
      <c r="F50" s="9">
        <v>0</v>
      </c>
      <c r="H50" s="9">
        <v>0</v>
      </c>
      <c r="J50" s="34">
        <f t="shared" si="0"/>
        <v>0</v>
      </c>
      <c r="L50" s="40">
        <f t="shared" si="1"/>
        <v>0</v>
      </c>
      <c r="N50" s="9">
        <v>0</v>
      </c>
      <c r="P50" s="20">
        <v>0</v>
      </c>
      <c r="Q50" s="20"/>
      <c r="S50" s="9">
        <v>0</v>
      </c>
      <c r="U50" s="34">
        <f t="shared" si="2"/>
        <v>0</v>
      </c>
      <c r="W50" s="40">
        <f t="shared" si="3"/>
        <v>0</v>
      </c>
    </row>
    <row r="51" spans="1:23" ht="21.75" customHeight="1" x14ac:dyDescent="0.2">
      <c r="A51" s="19" t="s">
        <v>45</v>
      </c>
      <c r="B51" s="19"/>
      <c r="D51" s="9">
        <v>6317335669</v>
      </c>
      <c r="F51" s="9">
        <v>-11504947977</v>
      </c>
      <c r="H51" s="9">
        <v>0</v>
      </c>
      <c r="J51" s="34">
        <f t="shared" si="0"/>
        <v>-5187612308</v>
      </c>
      <c r="L51" s="40">
        <f t="shared" si="1"/>
        <v>5.959211842834307</v>
      </c>
      <c r="N51" s="9">
        <v>6317335669</v>
      </c>
      <c r="P51" s="20">
        <v>7864188907</v>
      </c>
      <c r="Q51" s="20"/>
      <c r="S51" s="9">
        <v>-336672691</v>
      </c>
      <c r="U51" s="34">
        <f t="shared" si="2"/>
        <v>13844851885</v>
      </c>
      <c r="W51" s="40">
        <f t="shared" si="3"/>
        <v>1.1126241789605478</v>
      </c>
    </row>
    <row r="52" spans="1:23" ht="21.75" customHeight="1" x14ac:dyDescent="0.2">
      <c r="A52" s="19" t="s">
        <v>134</v>
      </c>
      <c r="B52" s="19"/>
      <c r="D52" s="9">
        <v>0</v>
      </c>
      <c r="F52" s="9">
        <v>0</v>
      </c>
      <c r="H52" s="9">
        <v>0</v>
      </c>
      <c r="J52" s="34">
        <f t="shared" si="0"/>
        <v>0</v>
      </c>
      <c r="L52" s="40">
        <f t="shared" si="1"/>
        <v>0</v>
      </c>
      <c r="N52" s="9">
        <v>0</v>
      </c>
      <c r="P52" s="20">
        <v>0</v>
      </c>
      <c r="Q52" s="20"/>
      <c r="S52" s="9">
        <v>559442239</v>
      </c>
      <c r="U52" s="34">
        <f t="shared" si="2"/>
        <v>559442239</v>
      </c>
      <c r="W52" s="40">
        <f t="shared" si="3"/>
        <v>4.495887475095408E-2</v>
      </c>
    </row>
    <row r="53" spans="1:23" ht="21.75" customHeight="1" x14ac:dyDescent="0.2">
      <c r="A53" s="19" t="s">
        <v>135</v>
      </c>
      <c r="B53" s="19"/>
      <c r="D53" s="9">
        <v>0</v>
      </c>
      <c r="F53" s="9">
        <v>0</v>
      </c>
      <c r="H53" s="9">
        <v>0</v>
      </c>
      <c r="J53" s="34">
        <f t="shared" si="0"/>
        <v>0</v>
      </c>
      <c r="L53" s="40">
        <f t="shared" si="1"/>
        <v>0</v>
      </c>
      <c r="N53" s="9">
        <v>0</v>
      </c>
      <c r="P53" s="20">
        <v>0</v>
      </c>
      <c r="Q53" s="20"/>
      <c r="S53" s="9">
        <v>-4098780888</v>
      </c>
      <c r="U53" s="34">
        <f t="shared" si="2"/>
        <v>-4098780888</v>
      </c>
      <c r="W53" s="40">
        <f t="shared" si="3"/>
        <v>-0.32939339171920545</v>
      </c>
    </row>
    <row r="54" spans="1:23" ht="21.75" customHeight="1" x14ac:dyDescent="0.2">
      <c r="A54" s="19" t="s">
        <v>136</v>
      </c>
      <c r="B54" s="19"/>
      <c r="D54" s="9">
        <v>0</v>
      </c>
      <c r="F54" s="9">
        <v>0</v>
      </c>
      <c r="H54" s="9">
        <v>0</v>
      </c>
      <c r="J54" s="34">
        <f t="shared" si="0"/>
        <v>0</v>
      </c>
      <c r="L54" s="40">
        <f t="shared" si="1"/>
        <v>0</v>
      </c>
      <c r="N54" s="9">
        <v>0</v>
      </c>
      <c r="P54" s="20">
        <v>0</v>
      </c>
      <c r="Q54" s="20"/>
      <c r="S54" s="9">
        <v>-86979232</v>
      </c>
      <c r="U54" s="34">
        <f t="shared" si="2"/>
        <v>-86979232</v>
      </c>
      <c r="W54" s="40">
        <f t="shared" si="3"/>
        <v>-6.989977024995743E-3</v>
      </c>
    </row>
    <row r="55" spans="1:23" ht="21.75" customHeight="1" x14ac:dyDescent="0.2">
      <c r="A55" s="19" t="s">
        <v>137</v>
      </c>
      <c r="B55" s="19"/>
      <c r="D55" s="9">
        <v>0</v>
      </c>
      <c r="F55" s="9">
        <v>0</v>
      </c>
      <c r="H55" s="9">
        <v>0</v>
      </c>
      <c r="J55" s="34">
        <f t="shared" si="0"/>
        <v>0</v>
      </c>
      <c r="L55" s="40">
        <f t="shared" si="1"/>
        <v>0</v>
      </c>
      <c r="N55" s="9">
        <v>0</v>
      </c>
      <c r="P55" s="20">
        <v>0</v>
      </c>
      <c r="Q55" s="20"/>
      <c r="S55" s="9">
        <v>14537884357</v>
      </c>
      <c r="U55" s="34">
        <f t="shared" si="2"/>
        <v>14537884357</v>
      </c>
      <c r="W55" s="40">
        <f t="shared" si="3"/>
        <v>1.1683188654445122</v>
      </c>
    </row>
    <row r="56" spans="1:23" ht="21.75" customHeight="1" x14ac:dyDescent="0.2">
      <c r="A56" s="19" t="s">
        <v>49</v>
      </c>
      <c r="B56" s="19"/>
      <c r="D56" s="9">
        <v>0</v>
      </c>
      <c r="F56" s="9">
        <v>3105412200</v>
      </c>
      <c r="H56" s="9">
        <v>0</v>
      </c>
      <c r="J56" s="34">
        <f t="shared" si="0"/>
        <v>3105412200</v>
      </c>
      <c r="L56" s="40">
        <f t="shared" si="1"/>
        <v>-3.5673076668785906</v>
      </c>
      <c r="N56" s="9">
        <v>0</v>
      </c>
      <c r="P56" s="20">
        <v>43950091200</v>
      </c>
      <c r="Q56" s="20"/>
      <c r="S56" s="9">
        <v>2911122</v>
      </c>
      <c r="U56" s="34">
        <f t="shared" si="2"/>
        <v>43953002322</v>
      </c>
      <c r="W56" s="40">
        <f t="shared" si="3"/>
        <v>3.5322279738037303</v>
      </c>
    </row>
    <row r="57" spans="1:23" ht="21.75" customHeight="1" x14ac:dyDescent="0.2">
      <c r="A57" s="19" t="s">
        <v>40</v>
      </c>
      <c r="B57" s="19"/>
      <c r="D57" s="9">
        <v>0</v>
      </c>
      <c r="F57" s="9">
        <v>-13710285501</v>
      </c>
      <c r="H57" s="9">
        <v>0</v>
      </c>
      <c r="J57" s="34">
        <f t="shared" si="0"/>
        <v>-13710285501</v>
      </c>
      <c r="L57" s="40">
        <f t="shared" si="1"/>
        <v>15.749537720889894</v>
      </c>
      <c r="N57" s="9">
        <v>16120000000</v>
      </c>
      <c r="P57" s="20">
        <v>4868379817</v>
      </c>
      <c r="Q57" s="20"/>
      <c r="S57" s="9">
        <v>82456046</v>
      </c>
      <c r="U57" s="34">
        <f t="shared" si="2"/>
        <v>21070835863</v>
      </c>
      <c r="W57" s="40">
        <f t="shared" si="3"/>
        <v>1.6933313297112851</v>
      </c>
    </row>
    <row r="58" spans="1:23" ht="21.75" customHeight="1" x14ac:dyDescent="0.2">
      <c r="A58" s="19" t="s">
        <v>138</v>
      </c>
      <c r="B58" s="19"/>
      <c r="D58" s="9">
        <v>0</v>
      </c>
      <c r="F58" s="9">
        <v>0</v>
      </c>
      <c r="H58" s="9">
        <v>0</v>
      </c>
      <c r="J58" s="34">
        <f t="shared" si="0"/>
        <v>0</v>
      </c>
      <c r="L58" s="40">
        <f t="shared" si="1"/>
        <v>0</v>
      </c>
      <c r="N58" s="9">
        <v>159800000</v>
      </c>
      <c r="P58" s="20">
        <v>0</v>
      </c>
      <c r="Q58" s="20"/>
      <c r="S58" s="9">
        <v>-1300401754</v>
      </c>
      <c r="U58" s="34">
        <f t="shared" si="2"/>
        <v>-1140601754</v>
      </c>
      <c r="W58" s="40">
        <f t="shared" si="3"/>
        <v>-9.166303118346511E-2</v>
      </c>
    </row>
    <row r="59" spans="1:23" ht="21.75" customHeight="1" x14ac:dyDescent="0.2">
      <c r="A59" s="19" t="s">
        <v>27</v>
      </c>
      <c r="B59" s="19"/>
      <c r="D59" s="9">
        <v>11024051200</v>
      </c>
      <c r="F59" s="9">
        <v>-13835053345</v>
      </c>
      <c r="H59" s="9">
        <v>0</v>
      </c>
      <c r="J59" s="34">
        <f t="shared" si="0"/>
        <v>-2811002145</v>
      </c>
      <c r="L59" s="40">
        <f t="shared" si="1"/>
        <v>3.2291073962647099</v>
      </c>
      <c r="N59" s="9">
        <v>11024051200</v>
      </c>
      <c r="P59" s="20">
        <v>12080241175</v>
      </c>
      <c r="Q59" s="20"/>
      <c r="S59" s="9">
        <v>-21749</v>
      </c>
      <c r="U59" s="34">
        <f t="shared" si="2"/>
        <v>23104270626</v>
      </c>
      <c r="W59" s="40">
        <f t="shared" si="3"/>
        <v>1.856745767254234</v>
      </c>
    </row>
    <row r="60" spans="1:23" ht="21.75" customHeight="1" x14ac:dyDescent="0.2">
      <c r="A60" s="19" t="s">
        <v>139</v>
      </c>
      <c r="B60" s="19"/>
      <c r="D60" s="9">
        <v>0</v>
      </c>
      <c r="F60" s="9">
        <v>0</v>
      </c>
      <c r="H60" s="9">
        <v>0</v>
      </c>
      <c r="J60" s="34">
        <f t="shared" si="0"/>
        <v>0</v>
      </c>
      <c r="L60" s="40">
        <f t="shared" si="1"/>
        <v>0</v>
      </c>
      <c r="N60" s="9">
        <v>1960944000</v>
      </c>
      <c r="P60" s="20">
        <v>0</v>
      </c>
      <c r="Q60" s="20"/>
      <c r="S60" s="9">
        <v>-4725281457</v>
      </c>
      <c r="U60" s="34">
        <f t="shared" si="2"/>
        <v>-2764337457</v>
      </c>
      <c r="W60" s="40">
        <f t="shared" si="3"/>
        <v>-0.22215251697974475</v>
      </c>
    </row>
    <row r="61" spans="1:23" ht="21.75" customHeight="1" x14ac:dyDescent="0.2">
      <c r="A61" s="19" t="s">
        <v>19</v>
      </c>
      <c r="B61" s="19"/>
      <c r="D61" s="9">
        <v>0</v>
      </c>
      <c r="F61" s="9">
        <v>532313775</v>
      </c>
      <c r="H61" s="9">
        <v>0</v>
      </c>
      <c r="J61" s="34">
        <f t="shared" si="0"/>
        <v>532313775</v>
      </c>
      <c r="L61" s="40">
        <f t="shared" si="1"/>
        <v>-0.61148951844221666</v>
      </c>
      <c r="N61" s="9">
        <v>670603675</v>
      </c>
      <c r="P61" s="20">
        <v>2634325471</v>
      </c>
      <c r="Q61" s="20"/>
      <c r="S61" s="9">
        <v>797321124</v>
      </c>
      <c r="U61" s="34">
        <f t="shared" si="2"/>
        <v>4102250270</v>
      </c>
      <c r="W61" s="40">
        <f t="shared" si="3"/>
        <v>0.32967220425770816</v>
      </c>
    </row>
    <row r="62" spans="1:23" ht="21.75" customHeight="1" x14ac:dyDescent="0.2">
      <c r="A62" s="19" t="s">
        <v>140</v>
      </c>
      <c r="B62" s="19"/>
      <c r="D62" s="9">
        <v>0</v>
      </c>
      <c r="F62" s="9">
        <v>0</v>
      </c>
      <c r="H62" s="9">
        <v>0</v>
      </c>
      <c r="J62" s="34">
        <f t="shared" si="0"/>
        <v>0</v>
      </c>
      <c r="L62" s="40">
        <f t="shared" si="1"/>
        <v>0</v>
      </c>
      <c r="N62" s="9">
        <v>0</v>
      </c>
      <c r="P62" s="20">
        <v>0</v>
      </c>
      <c r="Q62" s="20"/>
      <c r="S62" s="9">
        <v>9571533341</v>
      </c>
      <c r="U62" s="34">
        <f t="shared" si="2"/>
        <v>9571533341</v>
      </c>
      <c r="W62" s="40">
        <f t="shared" si="3"/>
        <v>0.76920428715179667</v>
      </c>
    </row>
    <row r="63" spans="1:23" ht="21.75" customHeight="1" x14ac:dyDescent="0.2">
      <c r="A63" s="19" t="s">
        <v>141</v>
      </c>
      <c r="B63" s="19"/>
      <c r="D63" s="9">
        <v>0</v>
      </c>
      <c r="F63" s="9">
        <v>0</v>
      </c>
      <c r="H63" s="9">
        <v>0</v>
      </c>
      <c r="J63" s="34">
        <f t="shared" si="0"/>
        <v>0</v>
      </c>
      <c r="L63" s="40">
        <f t="shared" si="1"/>
        <v>0</v>
      </c>
      <c r="N63" s="9">
        <v>0</v>
      </c>
      <c r="P63" s="20">
        <v>0</v>
      </c>
      <c r="Q63" s="20"/>
      <c r="S63" s="9">
        <v>1199276604</v>
      </c>
      <c r="U63" s="34">
        <f t="shared" si="2"/>
        <v>1199276604</v>
      </c>
      <c r="W63" s="40">
        <f t="shared" si="3"/>
        <v>9.6378362004563539E-2</v>
      </c>
    </row>
    <row r="64" spans="1:23" ht="21.75" customHeight="1" x14ac:dyDescent="0.2">
      <c r="A64" s="19" t="s">
        <v>142</v>
      </c>
      <c r="B64" s="19"/>
      <c r="D64" s="9">
        <v>0</v>
      </c>
      <c r="F64" s="9">
        <v>0</v>
      </c>
      <c r="H64" s="9">
        <v>0</v>
      </c>
      <c r="J64" s="34">
        <f t="shared" si="0"/>
        <v>0</v>
      </c>
      <c r="L64" s="40">
        <f t="shared" si="1"/>
        <v>0</v>
      </c>
      <c r="N64" s="9">
        <v>1474909020</v>
      </c>
      <c r="P64" s="20">
        <v>0</v>
      </c>
      <c r="Q64" s="20"/>
      <c r="S64" s="9">
        <v>-3497465216</v>
      </c>
      <c r="U64" s="34">
        <f t="shared" si="2"/>
        <v>-2022556196</v>
      </c>
      <c r="W64" s="40">
        <f t="shared" si="3"/>
        <v>-0.16254019513304954</v>
      </c>
    </row>
    <row r="65" spans="1:23" ht="21.75" customHeight="1" x14ac:dyDescent="0.2">
      <c r="A65" s="19" t="s">
        <v>143</v>
      </c>
      <c r="B65" s="19"/>
      <c r="D65" s="9">
        <v>0</v>
      </c>
      <c r="F65" s="9">
        <v>0</v>
      </c>
      <c r="H65" s="9">
        <v>0</v>
      </c>
      <c r="J65" s="34">
        <f t="shared" si="0"/>
        <v>0</v>
      </c>
      <c r="L65" s="40">
        <f t="shared" si="1"/>
        <v>0</v>
      </c>
      <c r="N65" s="9">
        <v>0</v>
      </c>
      <c r="P65" s="20">
        <v>0</v>
      </c>
      <c r="Q65" s="20"/>
      <c r="S65" s="9">
        <v>0</v>
      </c>
      <c r="U65" s="34">
        <f t="shared" si="2"/>
        <v>0</v>
      </c>
      <c r="W65" s="40">
        <f t="shared" si="3"/>
        <v>0</v>
      </c>
    </row>
    <row r="66" spans="1:23" ht="21.75" customHeight="1" x14ac:dyDescent="0.2">
      <c r="A66" s="19" t="s">
        <v>144</v>
      </c>
      <c r="B66" s="19"/>
      <c r="D66" s="9">
        <v>0</v>
      </c>
      <c r="F66" s="9">
        <v>0</v>
      </c>
      <c r="H66" s="9">
        <v>0</v>
      </c>
      <c r="J66" s="34">
        <f t="shared" si="0"/>
        <v>0</v>
      </c>
      <c r="L66" s="40">
        <f t="shared" si="1"/>
        <v>0</v>
      </c>
      <c r="N66" s="9">
        <v>0</v>
      </c>
      <c r="P66" s="20">
        <v>0</v>
      </c>
      <c r="Q66" s="20"/>
      <c r="S66" s="9">
        <v>2249820802</v>
      </c>
      <c r="U66" s="34">
        <f t="shared" si="2"/>
        <v>2249820802</v>
      </c>
      <c r="W66" s="40">
        <f t="shared" si="3"/>
        <v>0.18080403051084076</v>
      </c>
    </row>
    <row r="67" spans="1:23" ht="21.75" customHeight="1" x14ac:dyDescent="0.2">
      <c r="A67" s="19" t="s">
        <v>44</v>
      </c>
      <c r="B67" s="19"/>
      <c r="D67" s="9">
        <v>0</v>
      </c>
      <c r="F67" s="9">
        <v>756606193</v>
      </c>
      <c r="H67" s="9">
        <v>0</v>
      </c>
      <c r="J67" s="34">
        <f t="shared" si="0"/>
        <v>756606193</v>
      </c>
      <c r="L67" s="40">
        <f t="shared" si="1"/>
        <v>-0.86914293474364601</v>
      </c>
      <c r="N67" s="9">
        <v>0</v>
      </c>
      <c r="P67" s="20">
        <v>9852708414</v>
      </c>
      <c r="Q67" s="20"/>
      <c r="S67" s="9">
        <v>1667549</v>
      </c>
      <c r="U67" s="34">
        <f t="shared" si="2"/>
        <v>9854375963</v>
      </c>
      <c r="W67" s="40">
        <f t="shared" si="3"/>
        <v>0.79193458016553075</v>
      </c>
    </row>
    <row r="68" spans="1:23" ht="21.75" customHeight="1" x14ac:dyDescent="0.2">
      <c r="A68" s="19" t="s">
        <v>145</v>
      </c>
      <c r="B68" s="19"/>
      <c r="D68" s="9">
        <v>0</v>
      </c>
      <c r="F68" s="9">
        <v>0</v>
      </c>
      <c r="H68" s="9">
        <v>0</v>
      </c>
      <c r="J68" s="34">
        <f t="shared" si="0"/>
        <v>0</v>
      </c>
      <c r="L68" s="40">
        <f t="shared" si="1"/>
        <v>0</v>
      </c>
      <c r="N68" s="9">
        <v>783860000</v>
      </c>
      <c r="P68" s="20">
        <v>0</v>
      </c>
      <c r="Q68" s="20"/>
      <c r="S68" s="9">
        <v>8014250429</v>
      </c>
      <c r="U68" s="34">
        <f t="shared" si="2"/>
        <v>8798110429</v>
      </c>
      <c r="W68" s="40">
        <f t="shared" si="3"/>
        <v>0.70704912365845496</v>
      </c>
    </row>
    <row r="69" spans="1:23" ht="21.75" customHeight="1" x14ac:dyDescent="0.2">
      <c r="A69" s="19" t="s">
        <v>32</v>
      </c>
      <c r="B69" s="19"/>
      <c r="D69" s="9">
        <v>0</v>
      </c>
      <c r="F69" s="9">
        <v>-2862267570</v>
      </c>
      <c r="H69" s="9">
        <v>0</v>
      </c>
      <c r="J69" s="34">
        <f t="shared" si="0"/>
        <v>-2862267570</v>
      </c>
      <c r="L69" s="40">
        <f t="shared" si="1"/>
        <v>3.2879979820775334</v>
      </c>
      <c r="N69" s="9">
        <v>21115600000</v>
      </c>
      <c r="P69" s="20">
        <v>8426493597</v>
      </c>
      <c r="Q69" s="20"/>
      <c r="S69" s="9">
        <v>0</v>
      </c>
      <c r="U69" s="34">
        <f t="shared" si="2"/>
        <v>29542093597</v>
      </c>
      <c r="W69" s="40">
        <f t="shared" si="3"/>
        <v>2.3741133459686545</v>
      </c>
    </row>
    <row r="70" spans="1:23" ht="21.75" customHeight="1" x14ac:dyDescent="0.2">
      <c r="A70" s="19" t="s">
        <v>46</v>
      </c>
      <c r="B70" s="19"/>
      <c r="D70" s="9">
        <v>0</v>
      </c>
      <c r="F70" s="9">
        <v>-1739587500</v>
      </c>
      <c r="H70" s="9">
        <v>0</v>
      </c>
      <c r="J70" s="34">
        <f t="shared" si="0"/>
        <v>-1739587500</v>
      </c>
      <c r="L70" s="40">
        <f t="shared" si="1"/>
        <v>1.9983317596150876</v>
      </c>
      <c r="N70" s="9">
        <v>4810000000</v>
      </c>
      <c r="P70" s="20">
        <v>26163395996</v>
      </c>
      <c r="Q70" s="20"/>
      <c r="S70" s="9">
        <v>0</v>
      </c>
      <c r="U70" s="34">
        <f t="shared" si="2"/>
        <v>30973395996</v>
      </c>
      <c r="W70" s="40">
        <f t="shared" si="3"/>
        <v>2.4891381703408824</v>
      </c>
    </row>
    <row r="71" spans="1:23" ht="21.75" customHeight="1" x14ac:dyDescent="0.2">
      <c r="A71" s="19" t="s">
        <v>28</v>
      </c>
      <c r="B71" s="19"/>
      <c r="D71" s="9">
        <v>11537389470</v>
      </c>
      <c r="F71" s="9">
        <v>-6041641215</v>
      </c>
      <c r="H71" s="9">
        <v>0</v>
      </c>
      <c r="J71" s="34">
        <f t="shared" si="0"/>
        <v>5495748255</v>
      </c>
      <c r="L71" s="40">
        <f t="shared" si="1"/>
        <v>-6.3131795789609297</v>
      </c>
      <c r="N71" s="9">
        <v>11537389470</v>
      </c>
      <c r="P71" s="20">
        <v>-509139003</v>
      </c>
      <c r="Q71" s="20"/>
      <c r="S71" s="9">
        <v>0</v>
      </c>
      <c r="U71" s="34">
        <f t="shared" si="2"/>
        <v>11028250467</v>
      </c>
      <c r="W71" s="40">
        <f t="shared" si="3"/>
        <v>0.88627153422357852</v>
      </c>
    </row>
    <row r="72" spans="1:23" ht="21.75" customHeight="1" x14ac:dyDescent="0.2">
      <c r="A72" s="19" t="s">
        <v>35</v>
      </c>
      <c r="B72" s="19"/>
      <c r="D72" s="9">
        <v>0</v>
      </c>
      <c r="F72" s="9">
        <v>304106674</v>
      </c>
      <c r="H72" s="9">
        <v>0</v>
      </c>
      <c r="J72" s="34">
        <f t="shared" si="0"/>
        <v>304106674</v>
      </c>
      <c r="L72" s="40">
        <f t="shared" si="1"/>
        <v>-0.34933915365861834</v>
      </c>
      <c r="N72" s="9">
        <v>9818491434</v>
      </c>
      <c r="P72" s="20">
        <v>35777256283</v>
      </c>
      <c r="Q72" s="20"/>
      <c r="S72" s="9">
        <v>0</v>
      </c>
      <c r="U72" s="34">
        <f t="shared" si="2"/>
        <v>45595747717</v>
      </c>
      <c r="W72" s="40">
        <f t="shared" si="3"/>
        <v>3.6642451496850663</v>
      </c>
    </row>
    <row r="73" spans="1:23" ht="21.75" customHeight="1" x14ac:dyDescent="0.2">
      <c r="A73" s="19" t="s">
        <v>21</v>
      </c>
      <c r="B73" s="19"/>
      <c r="D73" s="9">
        <v>0</v>
      </c>
      <c r="F73" s="9">
        <v>-19408826250</v>
      </c>
      <c r="H73" s="9">
        <v>0</v>
      </c>
      <c r="J73" s="34">
        <f t="shared" si="0"/>
        <v>-19408826250</v>
      </c>
      <c r="L73" s="40">
        <f t="shared" si="1"/>
        <v>22.29567291799119</v>
      </c>
      <c r="N73" s="9">
        <v>11928000000</v>
      </c>
      <c r="P73" s="20">
        <v>62531709300</v>
      </c>
      <c r="Q73" s="20"/>
      <c r="S73" s="9">
        <v>0</v>
      </c>
      <c r="U73" s="34">
        <f t="shared" si="2"/>
        <v>74459709300</v>
      </c>
      <c r="W73" s="40">
        <f t="shared" si="3"/>
        <v>5.983861265811842</v>
      </c>
    </row>
    <row r="74" spans="1:23" ht="21.75" customHeight="1" x14ac:dyDescent="0.2">
      <c r="A74" s="19" t="s">
        <v>48</v>
      </c>
      <c r="B74" s="19"/>
      <c r="D74" s="9">
        <v>0</v>
      </c>
      <c r="F74" s="9">
        <v>0</v>
      </c>
      <c r="H74" s="9">
        <v>0</v>
      </c>
      <c r="J74" s="34">
        <f t="shared" ref="J74:J82" si="4">D74+F74+H74</f>
        <v>0</v>
      </c>
      <c r="L74" s="40">
        <f t="shared" ref="L74:L82" si="5">J74/-87051986820*100</f>
        <v>0</v>
      </c>
      <c r="N74" s="9">
        <v>1871571000</v>
      </c>
      <c r="P74" s="20">
        <v>1628980055</v>
      </c>
      <c r="Q74" s="20"/>
      <c r="S74" s="9">
        <v>0</v>
      </c>
      <c r="U74" s="34">
        <f t="shared" ref="U74:U82" si="6">N74+P74+S74</f>
        <v>3500551055</v>
      </c>
      <c r="W74" s="40">
        <f t="shared" ref="W74:W82" si="7">U74/1244342172928*100</f>
        <v>0.28131740056378757</v>
      </c>
    </row>
    <row r="75" spans="1:23" ht="21.75" customHeight="1" x14ac:dyDescent="0.2">
      <c r="A75" s="19" t="s">
        <v>34</v>
      </c>
      <c r="B75" s="19"/>
      <c r="D75" s="9">
        <v>0</v>
      </c>
      <c r="F75" s="9">
        <v>1503435416</v>
      </c>
      <c r="H75" s="9">
        <v>0</v>
      </c>
      <c r="J75" s="34">
        <f t="shared" si="4"/>
        <v>1503435416</v>
      </c>
      <c r="L75" s="40">
        <f t="shared" si="5"/>
        <v>-1.7270546841265075</v>
      </c>
      <c r="N75" s="9">
        <v>15574167283</v>
      </c>
      <c r="P75" s="20">
        <v>76321400069</v>
      </c>
      <c r="Q75" s="20"/>
      <c r="S75" s="9">
        <v>0</v>
      </c>
      <c r="U75" s="34">
        <f t="shared" si="6"/>
        <v>91895567352</v>
      </c>
      <c r="W75" s="40">
        <f t="shared" si="7"/>
        <v>7.3850721571033064</v>
      </c>
    </row>
    <row r="76" spans="1:23" ht="21.75" customHeight="1" x14ac:dyDescent="0.2">
      <c r="A76" s="19" t="s">
        <v>25</v>
      </c>
      <c r="B76" s="19"/>
      <c r="D76" s="9">
        <v>0</v>
      </c>
      <c r="F76" s="9">
        <v>-5127806925</v>
      </c>
      <c r="H76" s="9">
        <v>0</v>
      </c>
      <c r="J76" s="34">
        <f t="shared" si="4"/>
        <v>-5127806925</v>
      </c>
      <c r="L76" s="40">
        <f t="shared" si="5"/>
        <v>5.8905110754139596</v>
      </c>
      <c r="N76" s="9">
        <v>34290000000</v>
      </c>
      <c r="P76" s="20">
        <v>63399810204</v>
      </c>
      <c r="Q76" s="20"/>
      <c r="S76" s="9">
        <v>0</v>
      </c>
      <c r="U76" s="34">
        <f t="shared" si="6"/>
        <v>97689810204</v>
      </c>
      <c r="W76" s="40">
        <f t="shared" si="7"/>
        <v>7.8507192257360314</v>
      </c>
    </row>
    <row r="77" spans="1:23" ht="21.75" customHeight="1" x14ac:dyDescent="0.2">
      <c r="A77" s="19" t="s">
        <v>41</v>
      </c>
      <c r="B77" s="19"/>
      <c r="D77" s="9">
        <v>0</v>
      </c>
      <c r="F77" s="9">
        <v>-4599620325</v>
      </c>
      <c r="H77" s="9">
        <v>0</v>
      </c>
      <c r="J77" s="34">
        <f t="shared" si="4"/>
        <v>-4599620325</v>
      </c>
      <c r="L77" s="40">
        <f t="shared" si="5"/>
        <v>5.2837626032715059</v>
      </c>
      <c r="N77" s="9">
        <v>0</v>
      </c>
      <c r="P77" s="20">
        <v>-2843109541</v>
      </c>
      <c r="Q77" s="20"/>
      <c r="S77" s="9">
        <v>0</v>
      </c>
      <c r="U77" s="34">
        <f t="shared" si="6"/>
        <v>-2843109541</v>
      </c>
      <c r="W77" s="40">
        <f t="shared" si="7"/>
        <v>-0.22848293683641854</v>
      </c>
    </row>
    <row r="78" spans="1:23" ht="21.75" customHeight="1" x14ac:dyDescent="0.2">
      <c r="A78" s="19" t="s">
        <v>38</v>
      </c>
      <c r="B78" s="19"/>
      <c r="D78" s="9">
        <v>0</v>
      </c>
      <c r="F78" s="9">
        <v>-2359301259</v>
      </c>
      <c r="H78" s="9">
        <v>0</v>
      </c>
      <c r="J78" s="34">
        <f t="shared" si="4"/>
        <v>-2359301259</v>
      </c>
      <c r="L78" s="40">
        <f t="shared" si="5"/>
        <v>2.7102210359407395</v>
      </c>
      <c r="N78" s="9">
        <v>0</v>
      </c>
      <c r="P78" s="20">
        <v>14412225655</v>
      </c>
      <c r="Q78" s="20"/>
      <c r="S78" s="9">
        <v>0</v>
      </c>
      <c r="U78" s="34">
        <f t="shared" si="6"/>
        <v>14412225655</v>
      </c>
      <c r="W78" s="40">
        <f t="shared" si="7"/>
        <v>1.158220461264871</v>
      </c>
    </row>
    <row r="79" spans="1:23" ht="21.75" customHeight="1" x14ac:dyDescent="0.2">
      <c r="A79" s="19" t="s">
        <v>52</v>
      </c>
      <c r="B79" s="19"/>
      <c r="D79" s="9">
        <v>0</v>
      </c>
      <c r="F79" s="9">
        <v>822414069</v>
      </c>
      <c r="H79" s="9">
        <v>0</v>
      </c>
      <c r="J79" s="34">
        <f t="shared" si="4"/>
        <v>822414069</v>
      </c>
      <c r="L79" s="40">
        <f t="shared" si="5"/>
        <v>-0.94473899912305304</v>
      </c>
      <c r="N79" s="9">
        <v>0</v>
      </c>
      <c r="P79" s="20">
        <v>822414069</v>
      </c>
      <c r="Q79" s="20"/>
      <c r="S79" s="9">
        <v>0</v>
      </c>
      <c r="U79" s="34">
        <f t="shared" si="6"/>
        <v>822414069</v>
      </c>
      <c r="W79" s="40">
        <f t="shared" si="7"/>
        <v>6.6092276456789861E-2</v>
      </c>
    </row>
    <row r="80" spans="1:23" ht="21.75" customHeight="1" x14ac:dyDescent="0.2">
      <c r="A80" s="19" t="s">
        <v>23</v>
      </c>
      <c r="B80" s="19"/>
      <c r="D80" s="9">
        <v>0</v>
      </c>
      <c r="F80" s="9">
        <v>-3446363635</v>
      </c>
      <c r="H80" s="9">
        <v>0</v>
      </c>
      <c r="J80" s="34">
        <f t="shared" si="4"/>
        <v>-3446363635</v>
      </c>
      <c r="L80" s="40">
        <f t="shared" si="5"/>
        <v>3.9589718292428513</v>
      </c>
      <c r="N80" s="9">
        <v>0</v>
      </c>
      <c r="P80" s="20">
        <v>-2504793075</v>
      </c>
      <c r="Q80" s="20"/>
      <c r="S80" s="9">
        <v>0</v>
      </c>
      <c r="U80" s="34">
        <f t="shared" si="6"/>
        <v>-2504793075</v>
      </c>
      <c r="W80" s="40">
        <f t="shared" si="7"/>
        <v>-0.20129455783903036</v>
      </c>
    </row>
    <row r="81" spans="1:23" ht="21.75" customHeight="1" x14ac:dyDescent="0.2">
      <c r="A81" s="19" t="s">
        <v>51</v>
      </c>
      <c r="B81" s="19"/>
      <c r="D81" s="9">
        <v>0</v>
      </c>
      <c r="F81" s="9">
        <v>608962140</v>
      </c>
      <c r="H81" s="9">
        <v>0</v>
      </c>
      <c r="J81" s="34">
        <f t="shared" si="4"/>
        <v>608962140</v>
      </c>
      <c r="L81" s="40">
        <f t="shared" si="5"/>
        <v>-0.69953847378483069</v>
      </c>
      <c r="N81" s="9">
        <v>0</v>
      </c>
      <c r="P81" s="20">
        <v>608962140</v>
      </c>
      <c r="Q81" s="20"/>
      <c r="S81" s="9">
        <v>0</v>
      </c>
      <c r="U81" s="34">
        <f t="shared" si="6"/>
        <v>608962140</v>
      </c>
      <c r="W81" s="40">
        <f t="shared" si="7"/>
        <v>4.8938479563630101E-2</v>
      </c>
    </row>
    <row r="82" spans="1:23" ht="21.75" customHeight="1" x14ac:dyDescent="0.2">
      <c r="A82" s="21" t="s">
        <v>20</v>
      </c>
      <c r="B82" s="21"/>
      <c r="D82" s="13">
        <v>0</v>
      </c>
      <c r="F82" s="13">
        <v>1256539817</v>
      </c>
      <c r="H82" s="13">
        <v>0</v>
      </c>
      <c r="J82" s="34">
        <f t="shared" si="4"/>
        <v>1256539817</v>
      </c>
      <c r="L82" s="40">
        <f t="shared" si="5"/>
        <v>-1.4434361154768185</v>
      </c>
      <c r="N82" s="13">
        <v>0</v>
      </c>
      <c r="P82" s="20">
        <v>422982500</v>
      </c>
      <c r="Q82" s="31"/>
      <c r="S82" s="13">
        <v>0</v>
      </c>
      <c r="U82" s="34">
        <f t="shared" si="6"/>
        <v>422982500</v>
      </c>
      <c r="W82" s="40">
        <f t="shared" si="7"/>
        <v>3.3992458762745363E-2</v>
      </c>
    </row>
    <row r="83" spans="1:23" ht="21.75" customHeight="1" x14ac:dyDescent="0.2">
      <c r="A83" s="22" t="s">
        <v>53</v>
      </c>
      <c r="B83" s="22"/>
      <c r="D83" s="15">
        <v>35047581234</v>
      </c>
      <c r="F83" s="15">
        <v>-141284766560</v>
      </c>
      <c r="H83" s="15">
        <f>SUM(H9:H82)</f>
        <v>19174875946</v>
      </c>
      <c r="J83" s="15">
        <f>SUM(J9:J82)</f>
        <v>-87062309380</v>
      </c>
      <c r="L83" s="16">
        <f>SUM(L9:L82)</f>
        <v>100.01185792579477</v>
      </c>
      <c r="N83" s="15">
        <f>SUM(N9:N82)</f>
        <v>287968750003</v>
      </c>
      <c r="Q83" s="15">
        <f>SUM(P9:Q82)</f>
        <v>739706863513</v>
      </c>
      <c r="S83" s="15">
        <v>214419108308</v>
      </c>
      <c r="U83" s="15">
        <f>SUM(U9:U82)</f>
        <v>1242094721824</v>
      </c>
      <c r="W83" s="16">
        <f>SUM(W9:W82)</f>
        <v>99.819386407300527</v>
      </c>
    </row>
    <row r="84" spans="1:23" ht="13.5" thickTop="1" x14ac:dyDescent="0.2"/>
    <row r="85" spans="1:23" x14ac:dyDescent="0.2">
      <c r="B85" s="38"/>
      <c r="C85" s="38"/>
      <c r="D85" s="39"/>
      <c r="E85" s="38"/>
      <c r="F85" s="18"/>
      <c r="H85" s="18"/>
      <c r="N85" s="18"/>
      <c r="Q85" s="18"/>
      <c r="S85" s="18"/>
    </row>
    <row r="86" spans="1:23" x14ac:dyDescent="0.2">
      <c r="B86" s="38"/>
      <c r="C86" s="38"/>
      <c r="D86" s="39"/>
      <c r="E86" s="38"/>
      <c r="H86" s="18"/>
      <c r="N86" s="18"/>
      <c r="S86" s="18"/>
    </row>
    <row r="87" spans="1:23" ht="18.75" x14ac:dyDescent="0.2">
      <c r="B87" s="38"/>
      <c r="C87" s="38"/>
      <c r="D87" s="34"/>
      <c r="E87" s="38"/>
      <c r="H87" s="18"/>
      <c r="N87" s="18"/>
      <c r="S87" s="18"/>
    </row>
    <row r="88" spans="1:23" x14ac:dyDescent="0.2">
      <c r="B88" s="38"/>
      <c r="C88" s="38"/>
      <c r="D88" s="38"/>
      <c r="E88" s="38"/>
      <c r="H88" s="18"/>
      <c r="N88" s="18"/>
      <c r="S88" s="18"/>
    </row>
    <row r="89" spans="1:23" x14ac:dyDescent="0.2">
      <c r="B89" s="38"/>
      <c r="C89" s="38"/>
      <c r="D89" s="39"/>
      <c r="E89" s="38"/>
      <c r="H89" s="18"/>
      <c r="N89" s="18"/>
    </row>
    <row r="90" spans="1:23" x14ac:dyDescent="0.2">
      <c r="B90" s="38"/>
      <c r="C90" s="38"/>
      <c r="D90" s="38"/>
      <c r="E90" s="38"/>
      <c r="H90" s="18"/>
    </row>
    <row r="91" spans="1:23" ht="18.75" x14ac:dyDescent="0.2">
      <c r="B91" s="38"/>
      <c r="C91" s="38"/>
      <c r="D91" s="38"/>
      <c r="E91" s="38"/>
      <c r="N91" s="9"/>
    </row>
    <row r="92" spans="1:23" x14ac:dyDescent="0.2">
      <c r="B92" s="38"/>
      <c r="C92" s="38"/>
      <c r="D92" s="38"/>
      <c r="E92" s="38"/>
    </row>
  </sheetData>
  <mergeCells count="159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  <mergeCell ref="A69:B69"/>
    <mergeCell ref="P69:Q69"/>
    <mergeCell ref="A70:B70"/>
    <mergeCell ref="P70:Q70"/>
    <mergeCell ref="A71:B71"/>
    <mergeCell ref="P71:Q71"/>
    <mergeCell ref="A72:B72"/>
    <mergeCell ref="P72:Q72"/>
    <mergeCell ref="A73:B73"/>
    <mergeCell ref="P73:Q73"/>
    <mergeCell ref="A74:B74"/>
    <mergeCell ref="P74:Q74"/>
    <mergeCell ref="A75:B75"/>
    <mergeCell ref="P75:Q75"/>
    <mergeCell ref="A76:B76"/>
    <mergeCell ref="P76:Q76"/>
    <mergeCell ref="A77:B77"/>
    <mergeCell ref="P77:Q77"/>
    <mergeCell ref="A78:B78"/>
    <mergeCell ref="P78:Q78"/>
    <mergeCell ref="A79:B79"/>
    <mergeCell ref="P79:Q79"/>
    <mergeCell ref="A80:B80"/>
    <mergeCell ref="P80:Q80"/>
    <mergeCell ref="A81:B81"/>
    <mergeCell ref="P81:Q81"/>
    <mergeCell ref="A82:B82"/>
    <mergeCell ref="P82:Q82"/>
    <mergeCell ref="A83:B83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4"/>
  <sheetViews>
    <sheetView rightToLeft="1" workbookViewId="0">
      <selection activeCell="Q12" sqref="Q12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21.75" customHeight="1" x14ac:dyDescent="0.2">
      <c r="A2" s="27" t="s">
        <v>81</v>
      </c>
      <c r="B2" s="27"/>
      <c r="C2" s="27"/>
      <c r="D2" s="27"/>
      <c r="E2" s="27"/>
      <c r="F2" s="27"/>
      <c r="G2" s="27"/>
      <c r="H2" s="27"/>
      <c r="I2" s="27"/>
      <c r="J2" s="27"/>
    </row>
    <row r="3" spans="1:10" ht="21.75" customHeight="1" x14ac:dyDescent="0.2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</row>
    <row r="4" spans="1:10" ht="14.45" customHeight="1" x14ac:dyDescent="0.2"/>
    <row r="5" spans="1:10" ht="14.45" customHeight="1" x14ac:dyDescent="0.2">
      <c r="A5" s="1" t="s">
        <v>146</v>
      </c>
      <c r="B5" s="28" t="s">
        <v>147</v>
      </c>
      <c r="C5" s="28"/>
      <c r="D5" s="28"/>
      <c r="E5" s="28"/>
      <c r="F5" s="28"/>
      <c r="G5" s="28"/>
      <c r="H5" s="28"/>
      <c r="I5" s="28"/>
      <c r="J5" s="28"/>
    </row>
    <row r="6" spans="1:10" ht="14.45" customHeight="1" x14ac:dyDescent="0.2">
      <c r="D6" s="23" t="s">
        <v>100</v>
      </c>
      <c r="E6" s="23"/>
      <c r="F6" s="23"/>
      <c r="H6" s="23" t="s">
        <v>101</v>
      </c>
      <c r="I6" s="23"/>
      <c r="J6" s="23"/>
    </row>
    <row r="7" spans="1:10" ht="36.4" customHeight="1" x14ac:dyDescent="0.2">
      <c r="A7" s="23" t="s">
        <v>148</v>
      </c>
      <c r="B7" s="23"/>
      <c r="D7" s="17" t="s">
        <v>149</v>
      </c>
      <c r="E7" s="3"/>
      <c r="F7" s="17" t="s">
        <v>150</v>
      </c>
      <c r="H7" s="17" t="s">
        <v>149</v>
      </c>
      <c r="I7" s="3"/>
      <c r="J7" s="17" t="s">
        <v>150</v>
      </c>
    </row>
    <row r="8" spans="1:10" ht="21.75" customHeight="1" x14ac:dyDescent="0.2">
      <c r="A8" s="24" t="s">
        <v>74</v>
      </c>
      <c r="B8" s="24"/>
      <c r="D8" s="6">
        <v>3918</v>
      </c>
      <c r="F8" s="7">
        <f>D8/D$14*100</f>
        <v>3.9982855743325989</v>
      </c>
      <c r="H8" s="6">
        <v>45224</v>
      </c>
      <c r="J8" s="7">
        <f>H8/H$14*100</f>
        <v>3.805471986655469E-2</v>
      </c>
    </row>
    <row r="9" spans="1:10" ht="21.75" customHeight="1" x14ac:dyDescent="0.2">
      <c r="A9" s="19" t="s">
        <v>74</v>
      </c>
      <c r="B9" s="19"/>
      <c r="D9" s="9">
        <v>34268</v>
      </c>
      <c r="F9" s="10">
        <f t="shared" ref="F9:F13" si="0">D9/D$14*100</f>
        <v>34.970201649114216</v>
      </c>
      <c r="H9" s="9">
        <v>1339970</v>
      </c>
      <c r="J9" s="10">
        <f t="shared" ref="J9:J13" si="1">H9/H$14*100</f>
        <v>1.1275469436491086</v>
      </c>
    </row>
    <row r="10" spans="1:10" ht="21.75" customHeight="1" x14ac:dyDescent="0.2">
      <c r="A10" s="19" t="s">
        <v>76</v>
      </c>
      <c r="B10" s="19"/>
      <c r="D10" s="9">
        <v>18060</v>
      </c>
      <c r="F10" s="10">
        <f t="shared" si="0"/>
        <v>18.430075924565269</v>
      </c>
      <c r="H10" s="9">
        <v>264861</v>
      </c>
      <c r="J10" s="10">
        <f t="shared" si="1"/>
        <v>0.22287305763699677</v>
      </c>
    </row>
    <row r="11" spans="1:10" ht="21.75" customHeight="1" x14ac:dyDescent="0.2">
      <c r="A11" s="19" t="s">
        <v>77</v>
      </c>
      <c r="B11" s="19"/>
      <c r="D11" s="9">
        <v>0</v>
      </c>
      <c r="F11" s="10">
        <f t="shared" si="0"/>
        <v>0</v>
      </c>
      <c r="H11" s="9">
        <v>101658075</v>
      </c>
      <c r="J11" s="10">
        <f t="shared" si="1"/>
        <v>85.542401519065251</v>
      </c>
    </row>
    <row r="12" spans="1:10" ht="21.75" customHeight="1" x14ac:dyDescent="0.2">
      <c r="A12" s="19" t="s">
        <v>78</v>
      </c>
      <c r="B12" s="19"/>
      <c r="D12" s="9">
        <v>0</v>
      </c>
      <c r="F12" s="10">
        <f t="shared" si="0"/>
        <v>0</v>
      </c>
      <c r="H12" s="9">
        <v>15049414</v>
      </c>
      <c r="J12" s="10">
        <f t="shared" si="1"/>
        <v>12.663657215766106</v>
      </c>
    </row>
    <row r="13" spans="1:10" ht="21.75" customHeight="1" x14ac:dyDescent="0.2">
      <c r="A13" s="21" t="s">
        <v>79</v>
      </c>
      <c r="B13" s="21"/>
      <c r="D13" s="13">
        <v>41746</v>
      </c>
      <c r="F13" s="10">
        <f t="shared" si="0"/>
        <v>42.60143685198792</v>
      </c>
      <c r="H13" s="13">
        <v>481854</v>
      </c>
      <c r="J13" s="10">
        <f t="shared" si="1"/>
        <v>0.40546654401598364</v>
      </c>
    </row>
    <row r="14" spans="1:10" ht="21.75" customHeight="1" x14ac:dyDescent="0.2">
      <c r="A14" s="22" t="s">
        <v>53</v>
      </c>
      <c r="B14" s="22"/>
      <c r="D14" s="15">
        <v>97992</v>
      </c>
      <c r="F14" s="15">
        <f>SUM(F8:F13)</f>
        <v>100</v>
      </c>
      <c r="H14" s="15">
        <v>118839398</v>
      </c>
      <c r="J14" s="15">
        <f>SUM(J8:J13)</f>
        <v>100</v>
      </c>
    </row>
  </sheetData>
  <mergeCells count="14">
    <mergeCell ref="A1:J1"/>
    <mergeCell ref="A2:J2"/>
    <mergeCell ref="A3:J3"/>
    <mergeCell ref="B5:J5"/>
    <mergeCell ref="D6:F6"/>
    <mergeCell ref="H6:J6"/>
    <mergeCell ref="A12:B12"/>
    <mergeCell ref="A13:B13"/>
    <mergeCell ref="A14:B14"/>
    <mergeCell ref="A7:B7"/>
    <mergeCell ref="A8:B8"/>
    <mergeCell ref="A9:B9"/>
    <mergeCell ref="A10:B10"/>
    <mergeCell ref="A11:B11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sqref="A1:F1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27" t="s">
        <v>0</v>
      </c>
      <c r="B1" s="27"/>
      <c r="C1" s="27"/>
      <c r="D1" s="27"/>
      <c r="E1" s="27"/>
      <c r="F1" s="27"/>
    </row>
    <row r="2" spans="1:6" ht="21.75" customHeight="1" x14ac:dyDescent="0.2">
      <c r="A2" s="27" t="s">
        <v>81</v>
      </c>
      <c r="B2" s="27"/>
      <c r="C2" s="27"/>
      <c r="D2" s="27"/>
      <c r="E2" s="27"/>
      <c r="F2" s="27"/>
    </row>
    <row r="3" spans="1:6" ht="21.75" customHeight="1" x14ac:dyDescent="0.2">
      <c r="A3" s="27" t="s">
        <v>2</v>
      </c>
      <c r="B3" s="27"/>
      <c r="C3" s="27"/>
      <c r="D3" s="27"/>
      <c r="E3" s="27"/>
      <c r="F3" s="27"/>
    </row>
    <row r="4" spans="1:6" ht="14.45" customHeight="1" x14ac:dyDescent="0.2"/>
    <row r="5" spans="1:6" ht="29.1" customHeight="1" x14ac:dyDescent="0.2">
      <c r="A5" s="1" t="s">
        <v>151</v>
      </c>
      <c r="B5" s="28" t="s">
        <v>96</v>
      </c>
      <c r="C5" s="28"/>
      <c r="D5" s="28"/>
      <c r="E5" s="28"/>
      <c r="F5" s="28"/>
    </row>
    <row r="6" spans="1:6" ht="14.45" customHeight="1" x14ac:dyDescent="0.2">
      <c r="D6" s="2" t="s">
        <v>100</v>
      </c>
      <c r="F6" s="2" t="s">
        <v>9</v>
      </c>
    </row>
    <row r="7" spans="1:6" ht="14.45" customHeight="1" x14ac:dyDescent="0.2">
      <c r="A7" s="23" t="s">
        <v>96</v>
      </c>
      <c r="B7" s="23"/>
      <c r="D7" s="4" t="s">
        <v>71</v>
      </c>
      <c r="F7" s="4" t="s">
        <v>71</v>
      </c>
    </row>
    <row r="8" spans="1:6" ht="21.75" customHeight="1" x14ac:dyDescent="0.2">
      <c r="A8" s="24" t="s">
        <v>96</v>
      </c>
      <c r="B8" s="24"/>
      <c r="D8" s="6">
        <v>801</v>
      </c>
      <c r="F8" s="6">
        <v>1890929798</v>
      </c>
    </row>
    <row r="9" spans="1:6" ht="21.75" customHeight="1" x14ac:dyDescent="0.2">
      <c r="A9" s="19" t="s">
        <v>152</v>
      </c>
      <c r="B9" s="19"/>
      <c r="D9" s="9">
        <v>0</v>
      </c>
      <c r="F9" s="9">
        <v>0</v>
      </c>
    </row>
    <row r="10" spans="1:6" ht="21.75" customHeight="1" x14ac:dyDescent="0.2">
      <c r="A10" s="21" t="s">
        <v>153</v>
      </c>
      <c r="B10" s="21"/>
      <c r="D10" s="13">
        <v>10223767</v>
      </c>
      <c r="F10" s="13">
        <v>237681908</v>
      </c>
    </row>
    <row r="11" spans="1:6" ht="21.75" customHeight="1" x14ac:dyDescent="0.2">
      <c r="A11" s="22" t="s">
        <v>53</v>
      </c>
      <c r="B11" s="22"/>
      <c r="D11" s="15">
        <v>10224568</v>
      </c>
      <c r="F11" s="15">
        <v>2128611706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V51"/>
  <sheetViews>
    <sheetView rightToLeft="1" topLeftCell="A31" workbookViewId="0">
      <selection activeCell="K46" sqref="K46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8.140625" bestFit="1" customWidth="1"/>
    <col min="6" max="6" width="1.28515625" customWidth="1"/>
    <col min="7" max="7" width="18.85546875" bestFit="1" customWidth="1"/>
    <col min="8" max="8" width="1.28515625" customWidth="1"/>
    <col min="9" max="9" width="19" bestFit="1" customWidth="1"/>
    <col min="10" max="10" width="1.28515625" customWidth="1"/>
    <col min="11" max="11" width="13.7109375" bestFit="1" customWidth="1"/>
    <col min="12" max="12" width="1.28515625" customWidth="1"/>
    <col min="13" max="13" width="20" bestFit="1" customWidth="1"/>
    <col min="14" max="14" width="1.28515625" customWidth="1"/>
    <col min="15" max="15" width="19" bestFit="1" customWidth="1"/>
    <col min="16" max="16" width="1.28515625" customWidth="1"/>
    <col min="17" max="17" width="13.85546875" bestFit="1" customWidth="1"/>
    <col min="18" max="18" width="1.28515625" customWidth="1"/>
    <col min="19" max="19" width="20" bestFit="1" customWidth="1"/>
    <col min="20" max="20" width="0.28515625" customWidth="1"/>
  </cols>
  <sheetData>
    <row r="1" spans="1:19" ht="29.1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spans="1:19" ht="21.75" customHeight="1" x14ac:dyDescent="0.2">
      <c r="A2" s="27" t="s">
        <v>81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19" ht="21.75" customHeight="1" x14ac:dyDescent="0.2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</row>
    <row r="4" spans="1:19" ht="14.45" customHeight="1" x14ac:dyDescent="0.2"/>
    <row r="5" spans="1:19" ht="14.45" customHeight="1" x14ac:dyDescent="0.2">
      <c r="A5" s="28" t="s">
        <v>103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</row>
    <row r="6" spans="1:19" ht="14.45" customHeight="1" x14ac:dyDescent="0.2">
      <c r="A6" s="23" t="s">
        <v>55</v>
      </c>
      <c r="C6" s="23" t="s">
        <v>154</v>
      </c>
      <c r="D6" s="23"/>
      <c r="E6" s="23"/>
      <c r="F6" s="23"/>
      <c r="G6" s="23"/>
      <c r="I6" s="23" t="s">
        <v>100</v>
      </c>
      <c r="J6" s="23"/>
      <c r="K6" s="23"/>
      <c r="L6" s="23"/>
      <c r="M6" s="23"/>
      <c r="O6" s="23" t="s">
        <v>101</v>
      </c>
      <c r="P6" s="23"/>
      <c r="Q6" s="23"/>
      <c r="R6" s="23"/>
      <c r="S6" s="23"/>
    </row>
    <row r="7" spans="1:19" ht="29.1" customHeight="1" x14ac:dyDescent="0.2">
      <c r="A7" s="23"/>
      <c r="C7" s="17" t="s">
        <v>155</v>
      </c>
      <c r="D7" s="3"/>
      <c r="E7" s="17" t="s">
        <v>156</v>
      </c>
      <c r="F7" s="3"/>
      <c r="G7" s="17" t="s">
        <v>157</v>
      </c>
      <c r="I7" s="17" t="s">
        <v>158</v>
      </c>
      <c r="J7" s="3"/>
      <c r="K7" s="17" t="s">
        <v>159</v>
      </c>
      <c r="L7" s="3"/>
      <c r="M7" s="17" t="s">
        <v>160</v>
      </c>
      <c r="O7" s="17" t="s">
        <v>158</v>
      </c>
      <c r="P7" s="3"/>
      <c r="Q7" s="17" t="s">
        <v>159</v>
      </c>
      <c r="R7" s="3"/>
      <c r="S7" s="17" t="s">
        <v>160</v>
      </c>
    </row>
    <row r="8" spans="1:19" ht="21.75" customHeight="1" x14ac:dyDescent="0.2">
      <c r="A8" s="5" t="s">
        <v>47</v>
      </c>
      <c r="C8" s="5" t="s">
        <v>161</v>
      </c>
      <c r="E8" s="6">
        <v>3234808</v>
      </c>
      <c r="G8" s="6">
        <v>1540</v>
      </c>
      <c r="I8" s="6">
        <v>0</v>
      </c>
      <c r="K8" s="6">
        <v>0</v>
      </c>
      <c r="M8" s="6">
        <v>0</v>
      </c>
      <c r="O8" s="6">
        <f>4981604320-1540</f>
        <v>4981602780</v>
      </c>
      <c r="Q8" s="6">
        <v>0</v>
      </c>
      <c r="S8" s="35">
        <f>O8-Q8</f>
        <v>4981602780</v>
      </c>
    </row>
    <row r="9" spans="1:19" ht="21.75" customHeight="1" x14ac:dyDescent="0.2">
      <c r="A9" s="8" t="s">
        <v>26</v>
      </c>
      <c r="C9" s="8" t="s">
        <v>162</v>
      </c>
      <c r="E9" s="9">
        <v>5116551</v>
      </c>
      <c r="G9" s="9">
        <v>630</v>
      </c>
      <c r="I9" s="9">
        <v>0</v>
      </c>
      <c r="K9" s="9">
        <v>0</v>
      </c>
      <c r="M9" s="9">
        <v>0</v>
      </c>
      <c r="O9" s="9">
        <v>3223427130</v>
      </c>
      <c r="Q9" s="9">
        <v>0</v>
      </c>
      <c r="S9" s="36">
        <f t="shared" ref="S9:S45" si="0">O9-Q9</f>
        <v>3223427130</v>
      </c>
    </row>
    <row r="10" spans="1:19" ht="21.75" customHeight="1" x14ac:dyDescent="0.2">
      <c r="A10" s="8" t="s">
        <v>32</v>
      </c>
      <c r="C10" s="8" t="s">
        <v>163</v>
      </c>
      <c r="E10" s="9">
        <v>19196000</v>
      </c>
      <c r="G10" s="9">
        <v>1100</v>
      </c>
      <c r="I10" s="9">
        <v>0</v>
      </c>
      <c r="K10" s="9">
        <v>0</v>
      </c>
      <c r="M10" s="9">
        <v>0</v>
      </c>
      <c r="O10" s="9">
        <v>21115600000</v>
      </c>
      <c r="Q10" s="9">
        <v>0</v>
      </c>
      <c r="S10" s="36">
        <f t="shared" si="0"/>
        <v>21115600000</v>
      </c>
    </row>
    <row r="11" spans="1:19" ht="21.75" customHeight="1" x14ac:dyDescent="0.2">
      <c r="A11" s="8" t="s">
        <v>33</v>
      </c>
      <c r="C11" s="8" t="s">
        <v>164</v>
      </c>
      <c r="E11" s="9">
        <v>4156719</v>
      </c>
      <c r="G11" s="9">
        <v>2920</v>
      </c>
      <c r="I11" s="9">
        <v>0</v>
      </c>
      <c r="K11" s="9">
        <v>0</v>
      </c>
      <c r="M11" s="9">
        <v>0</v>
      </c>
      <c r="O11" s="9">
        <v>12137619480</v>
      </c>
      <c r="Q11" s="9">
        <v>0</v>
      </c>
      <c r="S11" s="36">
        <f t="shared" si="0"/>
        <v>12137619480</v>
      </c>
    </row>
    <row r="12" spans="1:19" ht="21.75" customHeight="1" x14ac:dyDescent="0.2">
      <c r="A12" s="8" t="s">
        <v>31</v>
      </c>
      <c r="C12" s="8" t="s">
        <v>165</v>
      </c>
      <c r="E12" s="9">
        <v>900000</v>
      </c>
      <c r="G12" s="9">
        <v>6500</v>
      </c>
      <c r="I12" s="9">
        <v>0</v>
      </c>
      <c r="K12" s="9">
        <v>0</v>
      </c>
      <c r="M12" s="9">
        <v>0</v>
      </c>
      <c r="O12" s="9">
        <v>5850000000</v>
      </c>
      <c r="Q12" s="9">
        <v>0</v>
      </c>
      <c r="S12" s="36">
        <f t="shared" si="0"/>
        <v>5850000000</v>
      </c>
    </row>
    <row r="13" spans="1:19" ht="21.75" customHeight="1" x14ac:dyDescent="0.2">
      <c r="A13" s="8" t="s">
        <v>46</v>
      </c>
      <c r="C13" s="8" t="s">
        <v>166</v>
      </c>
      <c r="E13" s="9">
        <v>13000000</v>
      </c>
      <c r="G13" s="9">
        <v>370</v>
      </c>
      <c r="I13" s="9">
        <v>0</v>
      </c>
      <c r="K13" s="9">
        <v>0</v>
      </c>
      <c r="M13" s="9">
        <v>0</v>
      </c>
      <c r="O13" s="9">
        <v>4810000000</v>
      </c>
      <c r="Q13" s="9">
        <v>0</v>
      </c>
      <c r="S13" s="36">
        <f t="shared" si="0"/>
        <v>4810000000</v>
      </c>
    </row>
    <row r="14" spans="1:19" ht="21.75" customHeight="1" x14ac:dyDescent="0.2">
      <c r="A14" s="8" t="s">
        <v>30</v>
      </c>
      <c r="C14" s="8" t="s">
        <v>167</v>
      </c>
      <c r="E14" s="9">
        <v>751229</v>
      </c>
      <c r="G14" s="9">
        <v>6500</v>
      </c>
      <c r="I14" s="9">
        <v>0</v>
      </c>
      <c r="K14" s="9">
        <v>0</v>
      </c>
      <c r="M14" s="9">
        <v>0</v>
      </c>
      <c r="O14" s="9">
        <v>4882988500</v>
      </c>
      <c r="Q14" s="9">
        <v>0</v>
      </c>
      <c r="S14" s="36">
        <f t="shared" si="0"/>
        <v>4882988500</v>
      </c>
    </row>
    <row r="15" spans="1:19" ht="21.75" customHeight="1" x14ac:dyDescent="0.2">
      <c r="A15" s="8" t="s">
        <v>28</v>
      </c>
      <c r="C15" s="8" t="s">
        <v>168</v>
      </c>
      <c r="E15" s="9">
        <v>2293511</v>
      </c>
      <c r="G15" s="9">
        <v>5375</v>
      </c>
      <c r="I15" s="9">
        <v>12327621625</v>
      </c>
      <c r="K15" s="9">
        <v>790232155</v>
      </c>
      <c r="M15" s="9">
        <v>11537389470</v>
      </c>
      <c r="O15" s="9">
        <v>12327621625</v>
      </c>
      <c r="Q15" s="9">
        <v>790232155</v>
      </c>
      <c r="S15" s="36">
        <f t="shared" si="0"/>
        <v>11537389470</v>
      </c>
    </row>
    <row r="16" spans="1:19" ht="21.75" customHeight="1" x14ac:dyDescent="0.2">
      <c r="A16" s="8" t="s">
        <v>35</v>
      </c>
      <c r="C16" s="8" t="s">
        <v>169</v>
      </c>
      <c r="E16" s="9">
        <v>711458</v>
      </c>
      <c r="G16" s="9">
        <v>14500</v>
      </c>
      <c r="I16" s="9">
        <v>0</v>
      </c>
      <c r="K16" s="9">
        <v>0</v>
      </c>
      <c r="M16" s="9">
        <v>0</v>
      </c>
      <c r="O16" s="9">
        <v>10316141000</v>
      </c>
      <c r="Q16" s="9">
        <v>497649566</v>
      </c>
      <c r="S16" s="36">
        <f t="shared" si="0"/>
        <v>9818491434</v>
      </c>
    </row>
    <row r="17" spans="1:19" ht="21.75" customHeight="1" x14ac:dyDescent="0.2">
      <c r="A17" s="8" t="s">
        <v>21</v>
      </c>
      <c r="C17" s="8" t="s">
        <v>167</v>
      </c>
      <c r="E17" s="9">
        <v>7100000</v>
      </c>
      <c r="G17" s="9">
        <v>1680</v>
      </c>
      <c r="I17" s="9">
        <v>0</v>
      </c>
      <c r="K17" s="9">
        <v>0</v>
      </c>
      <c r="M17" s="9">
        <v>0</v>
      </c>
      <c r="O17" s="9">
        <v>11928000000</v>
      </c>
      <c r="Q17" s="9">
        <v>0</v>
      </c>
      <c r="S17" s="36">
        <f t="shared" si="0"/>
        <v>11928000000</v>
      </c>
    </row>
    <row r="18" spans="1:19" ht="21.75" customHeight="1" x14ac:dyDescent="0.2">
      <c r="A18" s="8" t="s">
        <v>48</v>
      </c>
      <c r="C18" s="8" t="s">
        <v>170</v>
      </c>
      <c r="E18" s="9">
        <v>2495428</v>
      </c>
      <c r="G18" s="9">
        <v>750</v>
      </c>
      <c r="I18" s="9">
        <v>0</v>
      </c>
      <c r="K18" s="9">
        <v>0</v>
      </c>
      <c r="M18" s="9">
        <v>0</v>
      </c>
      <c r="O18" s="9">
        <v>1871571000</v>
      </c>
      <c r="Q18" s="9">
        <v>0</v>
      </c>
      <c r="S18" s="36">
        <f t="shared" si="0"/>
        <v>1871571000</v>
      </c>
    </row>
    <row r="19" spans="1:19" ht="21.75" customHeight="1" x14ac:dyDescent="0.2">
      <c r="A19" s="8" t="s">
        <v>40</v>
      </c>
      <c r="C19" s="8" t="s">
        <v>164</v>
      </c>
      <c r="E19" s="9">
        <v>40300000</v>
      </c>
      <c r="G19" s="9">
        <v>400</v>
      </c>
      <c r="I19" s="9">
        <v>0</v>
      </c>
      <c r="K19" s="9">
        <v>0</v>
      </c>
      <c r="M19" s="9">
        <v>0</v>
      </c>
      <c r="O19" s="9">
        <v>16120000000</v>
      </c>
      <c r="Q19" s="9">
        <v>0</v>
      </c>
      <c r="S19" s="36">
        <f t="shared" si="0"/>
        <v>16120000000</v>
      </c>
    </row>
    <row r="20" spans="1:19" ht="21.75" customHeight="1" x14ac:dyDescent="0.2">
      <c r="A20" s="8" t="s">
        <v>34</v>
      </c>
      <c r="C20" s="8" t="s">
        <v>171</v>
      </c>
      <c r="E20" s="9">
        <v>1260362</v>
      </c>
      <c r="G20" s="9">
        <v>12450</v>
      </c>
      <c r="I20" s="9">
        <v>0</v>
      </c>
      <c r="K20" s="9">
        <v>0</v>
      </c>
      <c r="M20" s="9">
        <v>0</v>
      </c>
      <c r="O20" s="9">
        <v>15691506900</v>
      </c>
      <c r="Q20" s="9">
        <v>117339617</v>
      </c>
      <c r="S20" s="36">
        <f t="shared" si="0"/>
        <v>15574167283</v>
      </c>
    </row>
    <row r="21" spans="1:19" ht="21.75" customHeight="1" x14ac:dyDescent="0.2">
      <c r="A21" s="8" t="s">
        <v>123</v>
      </c>
      <c r="C21" s="8" t="s">
        <v>172</v>
      </c>
      <c r="E21" s="9">
        <v>1511626</v>
      </c>
      <c r="G21" s="9">
        <v>1330</v>
      </c>
      <c r="I21" s="9">
        <v>0</v>
      </c>
      <c r="K21" s="9">
        <v>0</v>
      </c>
      <c r="M21" s="9">
        <v>0</v>
      </c>
      <c r="O21" s="9">
        <v>2010462580</v>
      </c>
      <c r="Q21" s="9">
        <v>0</v>
      </c>
      <c r="S21" s="36">
        <f t="shared" si="0"/>
        <v>2010462580</v>
      </c>
    </row>
    <row r="22" spans="1:19" ht="21.75" customHeight="1" x14ac:dyDescent="0.2">
      <c r="A22" s="8" t="s">
        <v>112</v>
      </c>
      <c r="C22" s="8" t="s">
        <v>162</v>
      </c>
      <c r="E22" s="9">
        <v>1121634</v>
      </c>
      <c r="G22" s="9">
        <v>187</v>
      </c>
      <c r="I22" s="9">
        <v>0</v>
      </c>
      <c r="K22" s="9">
        <v>0</v>
      </c>
      <c r="M22" s="9">
        <v>0</v>
      </c>
      <c r="O22" s="9">
        <v>209745558</v>
      </c>
      <c r="Q22" s="9">
        <v>0</v>
      </c>
      <c r="S22" s="36">
        <f t="shared" si="0"/>
        <v>209745558</v>
      </c>
    </row>
    <row r="23" spans="1:19" ht="21.75" customHeight="1" x14ac:dyDescent="0.2">
      <c r="A23" s="8" t="s">
        <v>50</v>
      </c>
      <c r="C23" s="8" t="s">
        <v>164</v>
      </c>
      <c r="E23" s="9">
        <v>6980000</v>
      </c>
      <c r="G23" s="9">
        <v>960</v>
      </c>
      <c r="I23" s="9">
        <v>0</v>
      </c>
      <c r="K23" s="9">
        <v>0</v>
      </c>
      <c r="M23" s="9">
        <v>0</v>
      </c>
      <c r="O23" s="9">
        <v>6700800000</v>
      </c>
      <c r="Q23" s="9">
        <v>0</v>
      </c>
      <c r="S23" s="36">
        <f t="shared" si="0"/>
        <v>6700800000</v>
      </c>
    </row>
    <row r="24" spans="1:19" ht="21.75" customHeight="1" x14ac:dyDescent="0.2">
      <c r="A24" s="8" t="s">
        <v>45</v>
      </c>
      <c r="C24" s="8" t="s">
        <v>173</v>
      </c>
      <c r="E24" s="9">
        <v>3486088</v>
      </c>
      <c r="G24" s="9">
        <v>1940</v>
      </c>
      <c r="I24" s="9">
        <v>6763010720</v>
      </c>
      <c r="K24" s="9">
        <v>445675051</v>
      </c>
      <c r="M24" s="9">
        <v>6317335669</v>
      </c>
      <c r="O24" s="9">
        <v>6763010720</v>
      </c>
      <c r="Q24" s="9">
        <v>445675051</v>
      </c>
      <c r="S24" s="36">
        <f t="shared" si="0"/>
        <v>6317335669</v>
      </c>
    </row>
    <row r="25" spans="1:19" ht="21.75" customHeight="1" x14ac:dyDescent="0.2">
      <c r="A25" s="8" t="s">
        <v>25</v>
      </c>
      <c r="C25" s="8" t="s">
        <v>174</v>
      </c>
      <c r="E25" s="9">
        <v>25400000</v>
      </c>
      <c r="G25" s="9">
        <v>1350</v>
      </c>
      <c r="I25" s="9">
        <v>0</v>
      </c>
      <c r="K25" s="9">
        <v>0</v>
      </c>
      <c r="M25" s="9">
        <v>0</v>
      </c>
      <c r="O25" s="9">
        <v>34290000000</v>
      </c>
      <c r="Q25" s="9">
        <v>0</v>
      </c>
      <c r="S25" s="36">
        <f t="shared" si="0"/>
        <v>34290000000</v>
      </c>
    </row>
    <row r="26" spans="1:19" ht="21.75" customHeight="1" x14ac:dyDescent="0.2">
      <c r="A26" s="8" t="s">
        <v>22</v>
      </c>
      <c r="C26" s="8" t="s">
        <v>175</v>
      </c>
      <c r="E26" s="9">
        <v>585000</v>
      </c>
      <c r="G26" s="9">
        <v>37000</v>
      </c>
      <c r="I26" s="9">
        <v>0</v>
      </c>
      <c r="K26" s="9">
        <v>0</v>
      </c>
      <c r="M26" s="9">
        <v>0</v>
      </c>
      <c r="O26" s="9">
        <v>21645000000</v>
      </c>
      <c r="Q26" s="9">
        <v>0</v>
      </c>
      <c r="S26" s="36">
        <f t="shared" si="0"/>
        <v>21645000000</v>
      </c>
    </row>
    <row r="27" spans="1:19" ht="21.75" customHeight="1" x14ac:dyDescent="0.2">
      <c r="A27" s="8" t="s">
        <v>139</v>
      </c>
      <c r="C27" s="8" t="s">
        <v>176</v>
      </c>
      <c r="E27" s="9">
        <v>653648</v>
      </c>
      <c r="G27" s="9">
        <v>3000</v>
      </c>
      <c r="I27" s="9">
        <v>0</v>
      </c>
      <c r="K27" s="9">
        <v>0</v>
      </c>
      <c r="M27" s="9">
        <v>0</v>
      </c>
      <c r="O27" s="9">
        <v>1960944000</v>
      </c>
      <c r="Q27" s="9">
        <v>0</v>
      </c>
      <c r="S27" s="36">
        <f t="shared" si="0"/>
        <v>1960944000</v>
      </c>
    </row>
    <row r="28" spans="1:19" ht="21.75" customHeight="1" x14ac:dyDescent="0.2">
      <c r="A28" s="8" t="s">
        <v>36</v>
      </c>
      <c r="C28" s="8" t="s">
        <v>177</v>
      </c>
      <c r="E28" s="9">
        <v>24699999</v>
      </c>
      <c r="G28" s="9">
        <v>266</v>
      </c>
      <c r="I28" s="9">
        <v>6570199734</v>
      </c>
      <c r="K28" s="9">
        <v>401394839</v>
      </c>
      <c r="M28" s="9">
        <v>6168804895</v>
      </c>
      <c r="O28" s="9">
        <v>6570199734</v>
      </c>
      <c r="Q28" s="9">
        <v>401394839</v>
      </c>
      <c r="S28" s="36">
        <f t="shared" si="0"/>
        <v>6168804895</v>
      </c>
    </row>
    <row r="29" spans="1:19" ht="21.75" customHeight="1" x14ac:dyDescent="0.2">
      <c r="A29" s="8" t="s">
        <v>27</v>
      </c>
      <c r="C29" s="8" t="s">
        <v>178</v>
      </c>
      <c r="E29" s="9">
        <v>6890032</v>
      </c>
      <c r="G29" s="9">
        <v>1600</v>
      </c>
      <c r="I29" s="9">
        <v>11024051200</v>
      </c>
      <c r="K29" s="9">
        <v>0</v>
      </c>
      <c r="M29" s="9">
        <v>11024051200</v>
      </c>
      <c r="O29" s="9">
        <v>11024051200</v>
      </c>
      <c r="Q29" s="9">
        <v>0</v>
      </c>
      <c r="S29" s="36">
        <f t="shared" si="0"/>
        <v>11024051200</v>
      </c>
    </row>
    <row r="30" spans="1:19" ht="21.75" customHeight="1" x14ac:dyDescent="0.2">
      <c r="A30" s="8" t="s">
        <v>132</v>
      </c>
      <c r="C30" s="8" t="s">
        <v>167</v>
      </c>
      <c r="E30" s="9">
        <v>2857142</v>
      </c>
      <c r="G30" s="9">
        <v>300</v>
      </c>
      <c r="I30" s="9">
        <v>0</v>
      </c>
      <c r="K30" s="9">
        <v>0</v>
      </c>
      <c r="M30" s="9">
        <v>0</v>
      </c>
      <c r="O30" s="9">
        <v>857142600</v>
      </c>
      <c r="Q30" s="9">
        <v>0</v>
      </c>
      <c r="S30" s="36">
        <f t="shared" si="0"/>
        <v>857142600</v>
      </c>
    </row>
    <row r="31" spans="1:19" ht="21.75" customHeight="1" x14ac:dyDescent="0.2">
      <c r="A31" s="8" t="s">
        <v>127</v>
      </c>
      <c r="C31" s="8" t="s">
        <v>166</v>
      </c>
      <c r="E31" s="9">
        <v>20234000</v>
      </c>
      <c r="G31" s="9">
        <v>388</v>
      </c>
      <c r="I31" s="9">
        <v>0</v>
      </c>
      <c r="K31" s="9">
        <v>0</v>
      </c>
      <c r="M31" s="9">
        <v>0</v>
      </c>
      <c r="O31" s="9">
        <v>7850792000</v>
      </c>
      <c r="Q31" s="9">
        <v>0</v>
      </c>
      <c r="S31" s="36">
        <f t="shared" si="0"/>
        <v>7850792000</v>
      </c>
    </row>
    <row r="32" spans="1:19" ht="21.75" customHeight="1" x14ac:dyDescent="0.2">
      <c r="A32" s="8" t="s">
        <v>39</v>
      </c>
      <c r="C32" s="8" t="s">
        <v>179</v>
      </c>
      <c r="E32" s="9">
        <v>1717452</v>
      </c>
      <c r="G32" s="9">
        <v>4500</v>
      </c>
      <c r="I32" s="9">
        <v>0</v>
      </c>
      <c r="K32" s="9">
        <v>0</v>
      </c>
      <c r="M32" s="9">
        <v>0</v>
      </c>
      <c r="O32" s="9">
        <v>7728534000</v>
      </c>
      <c r="Q32" s="9">
        <v>0</v>
      </c>
      <c r="S32" s="36">
        <f t="shared" si="0"/>
        <v>7728534000</v>
      </c>
    </row>
    <row r="33" spans="1:22" ht="21.75" customHeight="1" x14ac:dyDescent="0.2">
      <c r="A33" s="8" t="s">
        <v>142</v>
      </c>
      <c r="C33" s="8" t="s">
        <v>166</v>
      </c>
      <c r="E33" s="9">
        <v>5672727</v>
      </c>
      <c r="G33" s="9">
        <v>260</v>
      </c>
      <c r="I33" s="9">
        <v>0</v>
      </c>
      <c r="K33" s="9">
        <v>0</v>
      </c>
      <c r="M33" s="9">
        <v>0</v>
      </c>
      <c r="O33" s="9">
        <v>1474909020</v>
      </c>
      <c r="Q33" s="9">
        <v>0</v>
      </c>
      <c r="S33" s="36">
        <f t="shared" si="0"/>
        <v>1474909020</v>
      </c>
    </row>
    <row r="34" spans="1:22" ht="21.75" customHeight="1" x14ac:dyDescent="0.2">
      <c r="A34" s="8" t="s">
        <v>19</v>
      </c>
      <c r="C34" s="8" t="s">
        <v>7</v>
      </c>
      <c r="E34" s="9">
        <v>1750000</v>
      </c>
      <c r="G34" s="9">
        <v>400</v>
      </c>
      <c r="I34" s="9">
        <v>0</v>
      </c>
      <c r="K34" s="9">
        <v>0</v>
      </c>
      <c r="M34" s="9">
        <v>0</v>
      </c>
      <c r="O34" s="9">
        <v>700000000</v>
      </c>
      <c r="Q34" s="9">
        <v>29396325</v>
      </c>
      <c r="S34" s="36">
        <f t="shared" si="0"/>
        <v>670603675</v>
      </c>
    </row>
    <row r="35" spans="1:22" ht="21.75" customHeight="1" x14ac:dyDescent="0.2">
      <c r="A35" s="8" t="s">
        <v>24</v>
      </c>
      <c r="C35" s="8" t="s">
        <v>162</v>
      </c>
      <c r="E35" s="9">
        <v>360000</v>
      </c>
      <c r="G35" s="9">
        <v>20000</v>
      </c>
      <c r="I35" s="9">
        <v>0</v>
      </c>
      <c r="K35" s="9">
        <v>0</v>
      </c>
      <c r="M35" s="9">
        <v>0</v>
      </c>
      <c r="O35" s="9">
        <v>7200000000</v>
      </c>
      <c r="Q35" s="9">
        <v>0</v>
      </c>
      <c r="S35" s="36">
        <f t="shared" si="0"/>
        <v>7200000000</v>
      </c>
    </row>
    <row r="36" spans="1:22" ht="21.75" customHeight="1" x14ac:dyDescent="0.2">
      <c r="A36" s="8" t="s">
        <v>29</v>
      </c>
      <c r="C36" s="8" t="s">
        <v>180</v>
      </c>
      <c r="E36" s="9">
        <v>20654069</v>
      </c>
      <c r="G36" s="9">
        <v>950</v>
      </c>
      <c r="I36" s="9">
        <v>0</v>
      </c>
      <c r="K36" s="9">
        <v>0</v>
      </c>
      <c r="M36" s="9">
        <v>0</v>
      </c>
      <c r="O36" s="9">
        <v>19621365550</v>
      </c>
      <c r="Q36" s="9">
        <v>0</v>
      </c>
      <c r="S36" s="36">
        <f t="shared" si="0"/>
        <v>19621365550</v>
      </c>
    </row>
    <row r="37" spans="1:22" ht="21.75" customHeight="1" x14ac:dyDescent="0.2">
      <c r="A37" s="8" t="s">
        <v>129</v>
      </c>
      <c r="C37" s="8" t="s">
        <v>181</v>
      </c>
      <c r="E37" s="9">
        <v>40000000</v>
      </c>
      <c r="G37" s="9">
        <v>150</v>
      </c>
      <c r="I37" s="9">
        <v>0</v>
      </c>
      <c r="K37" s="9">
        <v>0</v>
      </c>
      <c r="M37" s="9">
        <v>0</v>
      </c>
      <c r="O37" s="9">
        <v>6000000000</v>
      </c>
      <c r="Q37" s="9">
        <v>0</v>
      </c>
      <c r="S37" s="36">
        <f t="shared" si="0"/>
        <v>6000000000</v>
      </c>
    </row>
    <row r="38" spans="1:22" ht="21.75" customHeight="1" x14ac:dyDescent="0.2">
      <c r="A38" s="8" t="s">
        <v>138</v>
      </c>
      <c r="C38" s="8" t="s">
        <v>164</v>
      </c>
      <c r="E38" s="9">
        <v>4700000</v>
      </c>
      <c r="G38" s="9">
        <v>34</v>
      </c>
      <c r="I38" s="9">
        <v>0</v>
      </c>
      <c r="K38" s="9">
        <v>0</v>
      </c>
      <c r="M38" s="9">
        <v>0</v>
      </c>
      <c r="O38" s="9">
        <v>159800000</v>
      </c>
      <c r="Q38" s="9">
        <v>0</v>
      </c>
      <c r="S38" s="36">
        <f t="shared" si="0"/>
        <v>159800000</v>
      </c>
    </row>
    <row r="39" spans="1:22" ht="21.75" customHeight="1" x14ac:dyDescent="0.2">
      <c r="A39" s="8" t="s">
        <v>42</v>
      </c>
      <c r="C39" s="8" t="s">
        <v>182</v>
      </c>
      <c r="E39" s="9">
        <v>39100000</v>
      </c>
      <c r="G39" s="9">
        <v>260</v>
      </c>
      <c r="I39" s="9">
        <v>0</v>
      </c>
      <c r="K39" s="9">
        <v>0</v>
      </c>
      <c r="M39" s="9">
        <v>0</v>
      </c>
      <c r="O39" s="9">
        <v>10166000000</v>
      </c>
      <c r="Q39" s="9">
        <v>150912281</v>
      </c>
      <c r="S39" s="36">
        <f t="shared" si="0"/>
        <v>10015087719</v>
      </c>
    </row>
    <row r="40" spans="1:22" ht="21.75" customHeight="1" x14ac:dyDescent="0.2">
      <c r="A40" s="8" t="s">
        <v>145</v>
      </c>
      <c r="C40" s="8" t="s">
        <v>183</v>
      </c>
      <c r="E40" s="9">
        <v>10180000</v>
      </c>
      <c r="G40" s="9">
        <v>77</v>
      </c>
      <c r="I40" s="9">
        <v>0</v>
      </c>
      <c r="K40" s="9">
        <v>0</v>
      </c>
      <c r="M40" s="9">
        <v>0</v>
      </c>
      <c r="O40" s="9">
        <v>783860000</v>
      </c>
      <c r="Q40" s="9">
        <v>0</v>
      </c>
      <c r="S40" s="36">
        <f t="shared" si="0"/>
        <v>783860000</v>
      </c>
    </row>
    <row r="41" spans="1:22" ht="21.75" customHeight="1" x14ac:dyDescent="0.2">
      <c r="A41" s="8" t="s">
        <v>117</v>
      </c>
      <c r="C41" s="8" t="s">
        <v>164</v>
      </c>
      <c r="E41" s="9">
        <v>1800000</v>
      </c>
      <c r="G41" s="9">
        <v>38</v>
      </c>
      <c r="I41" s="9">
        <v>0</v>
      </c>
      <c r="K41" s="9">
        <v>0</v>
      </c>
      <c r="M41" s="9">
        <v>0</v>
      </c>
      <c r="O41" s="9">
        <v>72000000</v>
      </c>
      <c r="Q41" s="9">
        <v>0</v>
      </c>
      <c r="S41" s="36">
        <f t="shared" si="0"/>
        <v>72000000</v>
      </c>
      <c r="V41" s="18"/>
    </row>
    <row r="42" spans="1:22" ht="21.75" customHeight="1" x14ac:dyDescent="0.2">
      <c r="A42" s="8" t="s">
        <v>124</v>
      </c>
      <c r="C42" s="8" t="s">
        <v>184</v>
      </c>
      <c r="E42" s="9">
        <v>10100746</v>
      </c>
      <c r="G42" s="9">
        <v>150</v>
      </c>
      <c r="I42" s="9">
        <v>0</v>
      </c>
      <c r="K42" s="9">
        <v>0</v>
      </c>
      <c r="M42" s="9">
        <v>0</v>
      </c>
      <c r="O42" s="9">
        <v>1515111900</v>
      </c>
      <c r="Q42" s="9">
        <v>0</v>
      </c>
      <c r="S42" s="36">
        <f t="shared" si="0"/>
        <v>1515111900</v>
      </c>
      <c r="V42" s="18"/>
    </row>
    <row r="43" spans="1:22" ht="21.75" customHeight="1" x14ac:dyDescent="0.2">
      <c r="A43" s="8" t="s">
        <v>118</v>
      </c>
      <c r="C43" s="8" t="s">
        <v>185</v>
      </c>
      <c r="E43" s="9">
        <v>54250608</v>
      </c>
      <c r="G43" s="9">
        <v>70</v>
      </c>
      <c r="I43" s="9">
        <v>0</v>
      </c>
      <c r="K43" s="9">
        <v>0</v>
      </c>
      <c r="M43" s="9">
        <v>0</v>
      </c>
      <c r="O43" s="9">
        <v>3797542560</v>
      </c>
      <c r="Q43" s="9">
        <v>0</v>
      </c>
      <c r="S43" s="36">
        <f t="shared" si="0"/>
        <v>3797542560</v>
      </c>
    </row>
    <row r="44" spans="1:22" ht="21.75" customHeight="1" x14ac:dyDescent="0.2">
      <c r="A44" s="8" t="s">
        <v>107</v>
      </c>
      <c r="C44" s="8" t="s">
        <v>186</v>
      </c>
      <c r="E44" s="9">
        <v>1562500</v>
      </c>
      <c r="G44" s="9">
        <v>320</v>
      </c>
      <c r="I44" s="9">
        <v>0</v>
      </c>
      <c r="K44" s="9">
        <v>0</v>
      </c>
      <c r="M44" s="9">
        <v>0</v>
      </c>
      <c r="O44" s="9">
        <v>500000000</v>
      </c>
      <c r="Q44" s="9">
        <v>0</v>
      </c>
      <c r="S44" s="36">
        <f t="shared" si="0"/>
        <v>500000000</v>
      </c>
    </row>
    <row r="45" spans="1:22" ht="21.75" customHeight="1" x14ac:dyDescent="0.2">
      <c r="A45" s="11" t="s">
        <v>43</v>
      </c>
      <c r="C45" s="11" t="s">
        <v>187</v>
      </c>
      <c r="E45" s="13">
        <v>13200000</v>
      </c>
      <c r="G45" s="13">
        <v>420</v>
      </c>
      <c r="I45" s="13">
        <v>0</v>
      </c>
      <c r="K45" s="13">
        <v>0</v>
      </c>
      <c r="M45" s="13">
        <v>0</v>
      </c>
      <c r="O45" s="13">
        <v>5544000000</v>
      </c>
      <c r="Q45" s="13">
        <v>0</v>
      </c>
      <c r="S45" s="36">
        <f t="shared" si="0"/>
        <v>5544000000</v>
      </c>
    </row>
    <row r="46" spans="1:22" ht="21.75" customHeight="1" x14ac:dyDescent="0.2">
      <c r="A46" s="14" t="s">
        <v>53</v>
      </c>
      <c r="C46" s="15"/>
      <c r="E46" s="15"/>
      <c r="G46" s="15"/>
      <c r="I46" s="15">
        <v>36684883279</v>
      </c>
      <c r="K46" s="15">
        <v>1637302045</v>
      </c>
      <c r="M46" s="15">
        <v>35047581234</v>
      </c>
      <c r="O46" s="15">
        <f>SUM(O8:O45)</f>
        <v>290401349837</v>
      </c>
      <c r="Q46" s="15">
        <v>2432599834</v>
      </c>
      <c r="S46" s="37">
        <f>SUM(S8:S45)</f>
        <v>287968750003</v>
      </c>
    </row>
    <row r="48" spans="1:22" x14ac:dyDescent="0.2">
      <c r="O48" s="18"/>
    </row>
    <row r="50" spans="11:15" x14ac:dyDescent="0.2">
      <c r="O50" s="18"/>
    </row>
    <row r="51" spans="11:15" x14ac:dyDescent="0.2">
      <c r="K51" s="18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4"/>
  <sheetViews>
    <sheetView rightToLeft="1" workbookViewId="0">
      <selection sqref="A1:M1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ht="21.75" customHeight="1" x14ac:dyDescent="0.2">
      <c r="A2" s="27" t="s">
        <v>81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ht="21.75" customHeight="1" x14ac:dyDescent="0.2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ht="14.45" customHeight="1" x14ac:dyDescent="0.2"/>
    <row r="5" spans="1:13" ht="14.45" customHeight="1" x14ac:dyDescent="0.2">
      <c r="A5" s="28" t="s">
        <v>190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3" ht="14.45" customHeight="1" x14ac:dyDescent="0.2">
      <c r="A6" s="23" t="s">
        <v>84</v>
      </c>
      <c r="C6" s="23" t="s">
        <v>100</v>
      </c>
      <c r="D6" s="23"/>
      <c r="E6" s="23"/>
      <c r="F6" s="23"/>
      <c r="G6" s="23"/>
      <c r="I6" s="23" t="s">
        <v>101</v>
      </c>
      <c r="J6" s="23"/>
      <c r="K6" s="23"/>
      <c r="L6" s="23"/>
      <c r="M6" s="23"/>
    </row>
    <row r="7" spans="1:13" ht="29.1" customHeight="1" x14ac:dyDescent="0.2">
      <c r="A7" s="23"/>
      <c r="C7" s="17" t="s">
        <v>188</v>
      </c>
      <c r="D7" s="3"/>
      <c r="E7" s="17" t="s">
        <v>159</v>
      </c>
      <c r="F7" s="3"/>
      <c r="G7" s="17" t="s">
        <v>189</v>
      </c>
      <c r="I7" s="17" t="s">
        <v>188</v>
      </c>
      <c r="J7" s="3"/>
      <c r="K7" s="17" t="s">
        <v>159</v>
      </c>
      <c r="L7" s="3"/>
      <c r="M7" s="17" t="s">
        <v>189</v>
      </c>
    </row>
    <row r="8" spans="1:13" ht="21.75" customHeight="1" x14ac:dyDescent="0.2">
      <c r="A8" s="5" t="s">
        <v>74</v>
      </c>
      <c r="C8" s="6">
        <v>3918</v>
      </c>
      <c r="E8" s="6">
        <v>0</v>
      </c>
      <c r="G8" s="6">
        <v>3918</v>
      </c>
      <c r="I8" s="6">
        <v>45224</v>
      </c>
      <c r="K8" s="6">
        <v>0</v>
      </c>
      <c r="M8" s="6">
        <v>45224</v>
      </c>
    </row>
    <row r="9" spans="1:13" ht="21.75" customHeight="1" x14ac:dyDescent="0.2">
      <c r="A9" s="8" t="s">
        <v>74</v>
      </c>
      <c r="C9" s="9">
        <v>34268</v>
      </c>
      <c r="E9" s="9">
        <v>0</v>
      </c>
      <c r="G9" s="9">
        <v>34268</v>
      </c>
      <c r="I9" s="9">
        <v>1339970</v>
      </c>
      <c r="K9" s="9">
        <v>0</v>
      </c>
      <c r="M9" s="9">
        <v>1339970</v>
      </c>
    </row>
    <row r="10" spans="1:13" ht="21.75" customHeight="1" x14ac:dyDescent="0.2">
      <c r="A10" s="8" t="s">
        <v>76</v>
      </c>
      <c r="C10" s="9">
        <v>18060</v>
      </c>
      <c r="E10" s="9">
        <v>0</v>
      </c>
      <c r="G10" s="9">
        <v>18060</v>
      </c>
      <c r="I10" s="9">
        <v>264861</v>
      </c>
      <c r="K10" s="9">
        <v>0</v>
      </c>
      <c r="M10" s="9">
        <v>264861</v>
      </c>
    </row>
    <row r="11" spans="1:13" ht="21.75" customHeight="1" x14ac:dyDescent="0.2">
      <c r="A11" s="8" t="s">
        <v>77</v>
      </c>
      <c r="C11" s="9">
        <v>0</v>
      </c>
      <c r="E11" s="9">
        <v>0</v>
      </c>
      <c r="G11" s="9">
        <v>0</v>
      </c>
      <c r="I11" s="9">
        <v>101658075</v>
      </c>
      <c r="K11" s="9">
        <v>0</v>
      </c>
      <c r="M11" s="9">
        <v>101658075</v>
      </c>
    </row>
    <row r="12" spans="1:13" ht="21.75" customHeight="1" x14ac:dyDescent="0.2">
      <c r="A12" s="8" t="s">
        <v>78</v>
      </c>
      <c r="C12" s="9">
        <v>0</v>
      </c>
      <c r="E12" s="9">
        <v>0</v>
      </c>
      <c r="G12" s="9">
        <v>0</v>
      </c>
      <c r="I12" s="9">
        <v>15049414</v>
      </c>
      <c r="K12" s="9">
        <v>0</v>
      </c>
      <c r="M12" s="9">
        <v>15049414</v>
      </c>
    </row>
    <row r="13" spans="1:13" ht="21.75" customHeight="1" x14ac:dyDescent="0.2">
      <c r="A13" s="11" t="s">
        <v>79</v>
      </c>
      <c r="C13" s="13">
        <v>41746</v>
      </c>
      <c r="E13" s="13">
        <v>0</v>
      </c>
      <c r="G13" s="13">
        <v>41746</v>
      </c>
      <c r="I13" s="13">
        <v>481854</v>
      </c>
      <c r="K13" s="13">
        <v>0</v>
      </c>
      <c r="M13" s="13">
        <v>481854</v>
      </c>
    </row>
    <row r="14" spans="1:13" ht="21.75" customHeight="1" x14ac:dyDescent="0.2">
      <c r="A14" s="14" t="s">
        <v>53</v>
      </c>
      <c r="C14" s="15">
        <v>97992</v>
      </c>
      <c r="E14" s="15">
        <v>0</v>
      </c>
      <c r="G14" s="15">
        <v>97992</v>
      </c>
      <c r="I14" s="15">
        <v>118839398</v>
      </c>
      <c r="K14" s="15">
        <v>0</v>
      </c>
      <c r="M14" s="15">
        <v>118839398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سهام</vt:lpstr>
      <vt:lpstr>اوراق مشتقه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  <vt:lpstr>'اوراق مشتقه'!Print_Area</vt:lpstr>
      <vt:lpstr>درآمد!Print_Area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Ghazaleh Khademian</cp:lastModifiedBy>
  <dcterms:created xsi:type="dcterms:W3CDTF">2025-06-29T11:34:25Z</dcterms:created>
  <dcterms:modified xsi:type="dcterms:W3CDTF">2025-06-30T05:29:54Z</dcterms:modified>
</cp:coreProperties>
</file>