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V:\صندوق سرمایه گذاری مشترک یکم سامان\افشای پرتفو\1403\"/>
    </mc:Choice>
  </mc:AlternateContent>
  <xr:revisionPtr revIDLastSave="0" documentId="13_ncr:1_{277A6B91-44D9-4F3A-BB7F-99E2F5F13E18}" xr6:coauthVersionLast="47" xr6:coauthVersionMax="47" xr10:uidLastSave="{00000000-0000-0000-0000-000000000000}"/>
  <bookViews>
    <workbookView xWindow="-120" yWindow="-120" windowWidth="29040" windowHeight="15840" firstSheet="3" activeTab="9" xr2:uid="{00000000-000D-0000-FFFF-FFFF00000000}"/>
  </bookViews>
  <sheets>
    <sheet name="سهام" sheetId="2" r:id="rId1"/>
    <sheet name="سپرده" sheetId="7" r:id="rId2"/>
    <sheet name="درآمد" sheetId="8" r:id="rId3"/>
    <sheet name="درآمد سرمایه گذاری در سهام" sheetId="9" r:id="rId4"/>
    <sheet name="درآمد سپرده بانکی" sheetId="13" r:id="rId5"/>
    <sheet name="سایر درآمدها" sheetId="14" r:id="rId6"/>
    <sheet name="درآمد سود سهام" sheetId="15" r:id="rId7"/>
    <sheet name="سود سپرده بانکی" sheetId="18" r:id="rId8"/>
    <sheet name="درآمد ناشی از فروش" sheetId="19" r:id="rId9"/>
    <sheet name="درآمد ناشی از تغییر قیمت اوراق" sheetId="21" r:id="rId10"/>
  </sheets>
  <definedNames>
    <definedName name="_xlnm.Print_Area" localSheetId="2">درآمد!$A$1:$K$13</definedName>
    <definedName name="_xlnm.Print_Area" localSheetId="4">'درآمد سپرده بانکی'!$A$1:$K$15</definedName>
    <definedName name="_xlnm.Print_Area" localSheetId="3">'درآمد سرمایه گذاری در سهام'!#REF!</definedName>
    <definedName name="_xlnm.Print_Area" localSheetId="6">'درآمد سود سهام'!$A$1:$T$47</definedName>
    <definedName name="_xlnm.Print_Area" localSheetId="9">'درآمد ناشی از تغییر قیمت اوراق'!$A$1:$S$54</definedName>
    <definedName name="_xlnm.Print_Area" localSheetId="8">'درآمد ناشی از فروش'!$A$1:$S$54</definedName>
    <definedName name="_xlnm.Print_Area" localSheetId="5">'سایر درآمدها'!$A$1:$G$11</definedName>
    <definedName name="_xlnm.Print_Area" localSheetId="1">سپرده!$A$1:$M$18</definedName>
    <definedName name="_xlnm.Print_Area" localSheetId="7">'سود سپرده بانکی'!$A$1:$N$15</definedName>
    <definedName name="_xlnm.Print_Area" localSheetId="0">سهام!$A$1:$AB$55</definedName>
  </definedNames>
  <calcPr calcId="191029"/>
</workbook>
</file>

<file path=xl/calcChain.xml><?xml version="1.0" encoding="utf-8"?>
<calcChain xmlns="http://schemas.openxmlformats.org/spreadsheetml/2006/main">
  <c r="H13" i="8" l="1"/>
  <c r="J13" i="8"/>
  <c r="J9" i="8"/>
  <c r="J10" i="8"/>
  <c r="J11" i="8"/>
  <c r="J12" i="8"/>
  <c r="J8" i="8"/>
  <c r="H12" i="8"/>
  <c r="H9" i="8"/>
  <c r="H10" i="8"/>
  <c r="H11" i="8"/>
  <c r="H8" i="8"/>
  <c r="F13" i="8"/>
  <c r="F12" i="8"/>
  <c r="F11" i="8"/>
  <c r="F8" i="8"/>
  <c r="S87" i="9"/>
  <c r="Q87" i="9"/>
  <c r="N87" i="9"/>
  <c r="F84" i="9"/>
  <c r="F87" i="9" s="1"/>
  <c r="Q53" i="19"/>
  <c r="J10" i="9"/>
  <c r="J11" i="9"/>
  <c r="J12" i="9"/>
  <c r="J13" i="9"/>
  <c r="J14" i="9"/>
  <c r="J15" i="9"/>
  <c r="J16" i="9"/>
  <c r="J17" i="9"/>
  <c r="J18" i="9"/>
  <c r="J19" i="9"/>
  <c r="J20" i="9"/>
  <c r="J21" i="9"/>
  <c r="J22" i="9"/>
  <c r="J23" i="9"/>
  <c r="J24" i="9"/>
  <c r="J25" i="9"/>
  <c r="J26" i="9"/>
  <c r="J27" i="9"/>
  <c r="J28" i="9"/>
  <c r="J29" i="9"/>
  <c r="J30" i="9"/>
  <c r="J31" i="9"/>
  <c r="J32" i="9"/>
  <c r="J33" i="9"/>
  <c r="J34" i="9"/>
  <c r="J35" i="9"/>
  <c r="J36" i="9"/>
  <c r="J37" i="9"/>
  <c r="J38" i="9"/>
  <c r="J39" i="9"/>
  <c r="J40" i="9"/>
  <c r="J41" i="9"/>
  <c r="J42" i="9"/>
  <c r="J43" i="9"/>
  <c r="J44" i="9"/>
  <c r="J45" i="9"/>
  <c r="J46" i="9"/>
  <c r="J47" i="9"/>
  <c r="J48" i="9"/>
  <c r="J49" i="9"/>
  <c r="J50" i="9"/>
  <c r="J51" i="9"/>
  <c r="J52" i="9"/>
  <c r="J53" i="9"/>
  <c r="J54" i="9"/>
  <c r="J55" i="9"/>
  <c r="J56" i="9"/>
  <c r="J57" i="9"/>
  <c r="J58" i="9"/>
  <c r="J59" i="9"/>
  <c r="J60" i="9"/>
  <c r="J61" i="9"/>
  <c r="J62" i="9"/>
  <c r="J63" i="9"/>
  <c r="J64" i="9"/>
  <c r="J65" i="9"/>
  <c r="J66" i="9"/>
  <c r="J67" i="9"/>
  <c r="J68" i="9"/>
  <c r="J69" i="9"/>
  <c r="J70" i="9"/>
  <c r="J71" i="9"/>
  <c r="J72" i="9"/>
  <c r="J73" i="9"/>
  <c r="J74" i="9"/>
  <c r="J75" i="9"/>
  <c r="J76" i="9"/>
  <c r="J77" i="9"/>
  <c r="J78" i="9"/>
  <c r="J79" i="9"/>
  <c r="J80" i="9"/>
  <c r="J81" i="9"/>
  <c r="J82" i="9"/>
  <c r="J83" i="9"/>
  <c r="J85" i="9"/>
  <c r="J86" i="9"/>
  <c r="J9" i="9"/>
  <c r="I49" i="21"/>
  <c r="I54" i="21" s="1"/>
  <c r="Q54" i="21"/>
  <c r="Q35" i="21"/>
  <c r="Q33" i="19"/>
  <c r="Q54" i="19" s="1"/>
  <c r="J9" i="13"/>
  <c r="J10" i="13"/>
  <c r="J11" i="13"/>
  <c r="J12" i="13"/>
  <c r="J13" i="13"/>
  <c r="J14" i="13"/>
  <c r="J8" i="13"/>
  <c r="J15" i="13" s="1"/>
  <c r="F9" i="13"/>
  <c r="F10" i="13"/>
  <c r="F11" i="13"/>
  <c r="F12" i="13"/>
  <c r="F13" i="13"/>
  <c r="F14" i="13"/>
  <c r="F8" i="13"/>
  <c r="L10" i="7"/>
  <c r="L11" i="7"/>
  <c r="L12" i="7"/>
  <c r="L13" i="7"/>
  <c r="L14" i="7"/>
  <c r="L15" i="7"/>
  <c r="L16" i="7"/>
  <c r="L17" i="7"/>
  <c r="L9" i="7"/>
  <c r="L18" i="7" s="1"/>
  <c r="AA10" i="2"/>
  <c r="AA11" i="2"/>
  <c r="AA12" i="2"/>
  <c r="AA13" i="2"/>
  <c r="AA14" i="2"/>
  <c r="AA15" i="2"/>
  <c r="AA16" i="2"/>
  <c r="AA17" i="2"/>
  <c r="AA18" i="2"/>
  <c r="AA19" i="2"/>
  <c r="AA20" i="2"/>
  <c r="AA21" i="2"/>
  <c r="AA22" i="2"/>
  <c r="AA23" i="2"/>
  <c r="AA24" i="2"/>
  <c r="AA25" i="2"/>
  <c r="AA26" i="2"/>
  <c r="AA27" i="2"/>
  <c r="AA28" i="2"/>
  <c r="AA29" i="2"/>
  <c r="AA30" i="2"/>
  <c r="AA31" i="2"/>
  <c r="AA32" i="2"/>
  <c r="AA33" i="2"/>
  <c r="AA34" i="2"/>
  <c r="AA35" i="2"/>
  <c r="AA36" i="2"/>
  <c r="AA37" i="2"/>
  <c r="AA38" i="2"/>
  <c r="AA39" i="2"/>
  <c r="AA40" i="2"/>
  <c r="AA41" i="2"/>
  <c r="AA42" i="2"/>
  <c r="AA43" i="2"/>
  <c r="AA44" i="2"/>
  <c r="AA45" i="2"/>
  <c r="AA46" i="2"/>
  <c r="AA47" i="2"/>
  <c r="AA48" i="2"/>
  <c r="AA49" i="2"/>
  <c r="AA50" i="2"/>
  <c r="AA51" i="2"/>
  <c r="AA52" i="2"/>
  <c r="AA53" i="2"/>
  <c r="AA54" i="2"/>
  <c r="AA9" i="2"/>
  <c r="AA55" i="2" s="1"/>
  <c r="Q32" i="15"/>
  <c r="S9" i="15"/>
  <c r="S10" i="15"/>
  <c r="S11" i="15"/>
  <c r="S12" i="15"/>
  <c r="S13" i="15"/>
  <c r="S14" i="15"/>
  <c r="S15" i="15"/>
  <c r="S16" i="15"/>
  <c r="S17" i="15"/>
  <c r="S19" i="15"/>
  <c r="S20" i="15"/>
  <c r="S21" i="15"/>
  <c r="S22" i="15"/>
  <c r="S23" i="15"/>
  <c r="S24" i="15"/>
  <c r="S25" i="15"/>
  <c r="S26" i="15"/>
  <c r="S27" i="15"/>
  <c r="S28" i="15"/>
  <c r="S29" i="15"/>
  <c r="S30" i="15"/>
  <c r="S31" i="15"/>
  <c r="S32" i="15"/>
  <c r="S33" i="15"/>
  <c r="S34" i="15"/>
  <c r="S35" i="15"/>
  <c r="S36" i="15"/>
  <c r="S37" i="15"/>
  <c r="S38" i="15"/>
  <c r="S39" i="15"/>
  <c r="S40" i="15"/>
  <c r="S41" i="15"/>
  <c r="S42" i="15"/>
  <c r="S43" i="15"/>
  <c r="S44" i="15"/>
  <c r="S45" i="15"/>
  <c r="S46" i="15"/>
  <c r="S8" i="15"/>
  <c r="Q18" i="15"/>
  <c r="S18" i="15" s="1"/>
  <c r="Q27" i="15"/>
  <c r="O13" i="15"/>
  <c r="O47" i="15"/>
  <c r="Y54" i="2"/>
  <c r="Y55" i="2"/>
  <c r="I52" i="2"/>
  <c r="I55" i="2" s="1"/>
  <c r="J84" i="9" l="1"/>
  <c r="Q47" i="15"/>
  <c r="F15" i="13"/>
  <c r="S47" i="15"/>
</calcChain>
</file>

<file path=xl/sharedStrings.xml><?xml version="1.0" encoding="utf-8"?>
<sst xmlns="http://schemas.openxmlformats.org/spreadsheetml/2006/main" count="491" uniqueCount="197">
  <si>
    <t>صندوق سرمايه گذاري مشترک يکم سامان</t>
  </si>
  <si>
    <t>صورت وضعیت پرتفوی</t>
  </si>
  <si>
    <t>برای ماه منتهی به 1403/03/30</t>
  </si>
  <si>
    <t>-1</t>
  </si>
  <si>
    <t>سرمایه گذاری ها</t>
  </si>
  <si>
    <t>-1-1</t>
  </si>
  <si>
    <t>سرمایه گذاری در سهام و حق تقدم سهام</t>
  </si>
  <si>
    <t>1403/02/31</t>
  </si>
  <si>
    <t>تغییرات طی دوره</t>
  </si>
  <si>
    <t>1403/03/30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</si>
  <si>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</si>
  <si>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</si>
  <si>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</si>
  <si>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</si>
  <si>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</si>
  <si>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</si>
  <si>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</si>
  <si>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</si>
  <si>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</si>
  <si>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بانک خاورمیانه</t>
  </si>
  <si>
    <t>بانک سامان</t>
  </si>
  <si>
    <t>بانک ملت</t>
  </si>
  <si>
    <t>بهمن  دیزل</t>
  </si>
  <si>
    <t>بیمه کوثر</t>
  </si>
  <si>
    <t>بین المللی توسعه ص. معادن غدیر</t>
  </si>
  <si>
    <t>بین المللی ساروج بوشهر</t>
  </si>
  <si>
    <t>پالایش نفت تبریز</t>
  </si>
  <si>
    <t>پالایش نفت تهران</t>
  </si>
  <si>
    <t>پتروشیمی پردیس</t>
  </si>
  <si>
    <t>پتروشیمی تندگویان</t>
  </si>
  <si>
    <t>پتروشیمی شازند</t>
  </si>
  <si>
    <t>پتروشیمی نوری</t>
  </si>
  <si>
    <t>پرتو بار فرابر خلیج فارس</t>
  </si>
  <si>
    <t>پویا زرکان آق دره</t>
  </si>
  <si>
    <t>تامین سرمایه کاردان</t>
  </si>
  <si>
    <t>تایدواترخاورمیانه</t>
  </si>
  <si>
    <t>تولیدات پتروشیمی قائد بصیر</t>
  </si>
  <si>
    <t>تولیدی و صنعتی گوهرفام</t>
  </si>
  <si>
    <t>داروسازی‌ اکسیر</t>
  </si>
  <si>
    <t>سایپا</t>
  </si>
  <si>
    <t>سرمایه گذاری تامین اجتماعی</t>
  </si>
  <si>
    <t>سرمایه گذاری دارویی تامین</t>
  </si>
  <si>
    <t>سرمایه گذاری صدرتامین</t>
  </si>
  <si>
    <t>سرمایه گذاری گروه توسعه ملی</t>
  </si>
  <si>
    <t>سرمایه‌گذاری صنایع پتروشیمی‌</t>
  </si>
  <si>
    <t>سرمایه‌گذاری‌توکافولاد(هلدینگ</t>
  </si>
  <si>
    <t>سرمایه‌گذاری‌صندوق‌بازنشستگی‌</t>
  </si>
  <si>
    <t>سیمان‌ صوفیان‌</t>
  </si>
  <si>
    <t>سیمرغ</t>
  </si>
  <si>
    <t>شیمی‌ داروئی‌ داروپخش‌</t>
  </si>
  <si>
    <t>صنایع شیمیایی کیمیاگران امروز</t>
  </si>
  <si>
    <t>صنعتی زر ماکارون</t>
  </si>
  <si>
    <t>فجر انرژی خلیج فارس</t>
  </si>
  <si>
    <t>فولاد مبارکه اصفهان</t>
  </si>
  <si>
    <t>قندهکمتان‌</t>
  </si>
  <si>
    <t>گروه انتخاب الکترونیک آرمان</t>
  </si>
  <si>
    <t>گروه مالی صبا تامین</t>
  </si>
  <si>
    <t>معدنی‌ املاح‌  ایران‌</t>
  </si>
  <si>
    <t>ملی شیمی کشاورز</t>
  </si>
  <si>
    <t>ملی‌ صنایع‌ مس‌ ایران‌</t>
  </si>
  <si>
    <t>نفت‌ بهران‌</t>
  </si>
  <si>
    <t>کاشی‌ الوند</t>
  </si>
  <si>
    <t>کربن‌ ایران‌</t>
  </si>
  <si>
    <t>کویر تایر</t>
  </si>
  <si>
    <t>ح . فجر انرژی خلیج فارس</t>
  </si>
  <si>
    <t>جمع</t>
  </si>
  <si>
    <t>نام سهام</t>
  </si>
  <si>
    <t>-4-1</t>
  </si>
  <si>
    <t>سرمایه‌گذاری در  سپرده‌ بانکی</t>
  </si>
  <si>
    <t>سپرده های بانکی</t>
  </si>
  <si>
    <t>مبلغ</t>
  </si>
  <si>
    <t>افزایش</t>
  </si>
  <si>
    <t>کاهش</t>
  </si>
  <si>
    <t>سپرده کوتاه مدت بانک سامان زعفرانیه 858-810-6000060-1 نرخ سود 0 درصد</t>
  </si>
  <si>
    <t>سپرده کوتاه مدت بانک سامان زعفرانیه 858-819-6000060-1 نرخ سود 0 درصد</t>
  </si>
  <si>
    <t>سپرده کوتاه مدت بانک سامان ملاصدرا 829-810-6000060-1 نرخ سود 0 درصد</t>
  </si>
  <si>
    <t>سپرده کوتاه مدت بانک تجارت مطهری مهرداد 279928784 نرخ سود 0 درصد</t>
  </si>
  <si>
    <t>سپرده کوتاه مدت بانک صادرات فردوسی 0217334601007 نرخ سود 0 درصد</t>
  </si>
  <si>
    <t>سپرده کوتاه مدت بانک خاورمیانه مهستان 1005-10-810-707074834 نرخ سود 0 درصد</t>
  </si>
  <si>
    <t>سپرده کوتاه مدت بانک سامان سرو 849-810-6000060-1 نرخ سود 0 درصد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</si>
  <si>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</si>
  <si>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</si>
  <si>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</si>
  <si>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</si>
  <si>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</si>
  <si>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</si>
  <si>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</si>
  <si>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</si>
  <si>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</si>
  <si>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درآمد حاصل از سرمایه گذاری در واحدهای صندوق های سرمایه گذاری</t>
  </si>
  <si>
    <t>2-2</t>
  </si>
  <si>
    <t>درآمد حاصل از سرمایه گذاری در اوراق بهادار با درآمد ثابت</t>
  </si>
  <si>
    <t>3-2</t>
  </si>
  <si>
    <t>درآمد حاصل از سرمایه گذاری در سپرده بانکی و گواهی سپرده</t>
  </si>
  <si>
    <t>4-2</t>
  </si>
  <si>
    <t>سایر درآمدها</t>
  </si>
  <si>
    <t>5-2</t>
  </si>
  <si>
    <t>-1-2</t>
  </si>
  <si>
    <t>درآمد حاصل از سرمایه­گذاری در سهام و حق تقدم سهام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</si>
  <si>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</si>
  <si>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</si>
  <si>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</si>
  <si>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</si>
  <si>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</si>
  <si>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</si>
  <si>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ح . بیمه کوثر</t>
  </si>
  <si>
    <t>توسعه‌معادن‌وفلزات‌</t>
  </si>
  <si>
    <t>توسعه معادن کرومیت کاوندگان</t>
  </si>
  <si>
    <t>تامین سرمایه کیمیا</t>
  </si>
  <si>
    <t>ص. معدنی کیمیای زنجان گستران</t>
  </si>
  <si>
    <t>سیمان فارس و خوزستان</t>
  </si>
  <si>
    <t>گسترش نفت و گاز پارسیان</t>
  </si>
  <si>
    <t>پالایش نفت اصفهان</t>
  </si>
  <si>
    <t>ح . گروه مالی صبا تامین</t>
  </si>
  <si>
    <t>نشاسته و گلوکز آردینه</t>
  </si>
  <si>
    <t>توسعه فن افزار توسن</t>
  </si>
  <si>
    <t>آنتی بیوتیک سازی ایران</t>
  </si>
  <si>
    <t>کارخانجات‌تولیدی‌شیشه‌رازی‌</t>
  </si>
  <si>
    <t>بیمه البرز</t>
  </si>
  <si>
    <t>نخریسی و نساجی خسروی خراسان</t>
  </si>
  <si>
    <t>سرمایه‌گذاری‌غدیر(هلدینگ‌</t>
  </si>
  <si>
    <t>پتروشیمی جم پیلن</t>
  </si>
  <si>
    <t>ح . تامین سرمایه نوین</t>
  </si>
  <si>
    <t>کشاورزی و دامپروری فجر اصفهان</t>
  </si>
  <si>
    <t>سرمایه‌گذاری‌ ملی‌ایران‌</t>
  </si>
  <si>
    <t>تولیدی مخازن گازطبیعی آسیاناما</t>
  </si>
  <si>
    <t>سرمایه‌ گذاری‌ آتیه‌ دماوند</t>
  </si>
  <si>
    <t>پارس فنر</t>
  </si>
  <si>
    <t>تامین سرمایه نوین</t>
  </si>
  <si>
    <t>پمپ‌ سازی‌ ایران‌</t>
  </si>
  <si>
    <t>توسعه حمل و نقل ریلی پارسیان</t>
  </si>
  <si>
    <t>توسعه صنایع و معادن کوثر</t>
  </si>
  <si>
    <t>س. نفت و گاز و پتروشیمی تأمین</t>
  </si>
  <si>
    <t>پخش رازی</t>
  </si>
  <si>
    <t>-4-2</t>
  </si>
  <si>
    <t>درآمد حاصل از سرمایه­گذاری در سپرده بانکی و گواهی سپرده</t>
  </si>
  <si>
    <t>نام سپرده بانکی</t>
  </si>
  <si>
    <t>سود سپرده بانکی و گواهی سپرده</t>
  </si>
  <si>
    <t>درصد سود به میانگین سپرده</t>
  </si>
  <si>
    <t>-5-2</t>
  </si>
  <si>
    <t>معین برای سایر درآمدهای تنزیل سود بانک</t>
  </si>
  <si>
    <t>تعدیل کارمزد کارگزار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</si>
  <si>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</si>
  <si>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</si>
  <si>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</si>
  <si>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</si>
  <si>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</si>
  <si>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</si>
  <si>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</si>
  <si>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1402/04/26</t>
  </si>
  <si>
    <t>1403/03/26</t>
  </si>
  <si>
    <t>1402/04/27</t>
  </si>
  <si>
    <t>1402/05/02</t>
  </si>
  <si>
    <t>1402/05/17</t>
  </si>
  <si>
    <t>1402/04/17</t>
  </si>
  <si>
    <t>1403/02/29</t>
  </si>
  <si>
    <t>1403/03/09</t>
  </si>
  <si>
    <t>1402/04/14</t>
  </si>
  <si>
    <t>1403/02/22</t>
  </si>
  <si>
    <t>1402/04/28</t>
  </si>
  <si>
    <t>1402/10/06</t>
  </si>
  <si>
    <t>1402/05/03</t>
  </si>
  <si>
    <t>1402/06/19</t>
  </si>
  <si>
    <t>1403/03/21</t>
  </si>
  <si>
    <t>1402/12/05</t>
  </si>
  <si>
    <t>1402/05/07</t>
  </si>
  <si>
    <t>1402/05/14</t>
  </si>
  <si>
    <t>1403/01/30</t>
  </si>
  <si>
    <t>1402/06/06</t>
  </si>
  <si>
    <t>1402/06/22</t>
  </si>
  <si>
    <t>1402/07/30</t>
  </si>
  <si>
    <t>1402/05/01</t>
  </si>
  <si>
    <t>1402/11/24</t>
  </si>
  <si>
    <t>1402/12/22</t>
  </si>
  <si>
    <t>1402/10/30</t>
  </si>
  <si>
    <t>1403/01/25</t>
  </si>
  <si>
    <t>1403/03/01</t>
  </si>
  <si>
    <t>درآمد سود</t>
  </si>
  <si>
    <t>خالص درآمد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</si>
  <si>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</si>
  <si>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</si>
  <si>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</si>
  <si>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</si>
  <si>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</si>
  <si>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درآمد ناشی از تغییر قیمت اوراق بهادار</t>
  </si>
  <si>
    <t>سود و زیان ناشی از تغییر قیمت</t>
  </si>
  <si>
    <t xml:space="preserve">سپرده کوتاه مدت بانک سامان زعفرانیه 858-810-6000060-1 </t>
  </si>
  <si>
    <t xml:space="preserve">سپرده کوتاه مدت بانک سامان زعفرانیه 858-819-6000060-1 </t>
  </si>
  <si>
    <t xml:space="preserve">سپرده کوتاه مدت بانک سامان ملاصدرا 829-810-6000060-1 </t>
  </si>
  <si>
    <t xml:space="preserve">سپرده کوتاه مدت بانک تجارت مطهری مهرداد 279928784 </t>
  </si>
  <si>
    <t xml:space="preserve">سپرده کوتاه مدت بانک صادرات فردوسی 0217334601007 </t>
  </si>
  <si>
    <t xml:space="preserve">سپرده کوتاه مدت بانک خاورمیانه مهستان 1005-10-810-707074834 </t>
  </si>
  <si>
    <t>سپرده کوتاه مدت بانک سامان سرو 849-810-6000060-1</t>
  </si>
  <si>
    <t xml:space="preserve">حساب جاری بانک سامان زعفرانیه 858-40-6000060-1 </t>
  </si>
  <si>
    <t>سپرده کوتاه مدت بانک سامان زعفرانیه 858-819-6000060-1</t>
  </si>
  <si>
    <t xml:space="preserve">سپرده کوتاه مدت بانک سامان سرو 849-810-6000060-1 </t>
  </si>
  <si>
    <t xml:space="preserve">حساب جاری بانک سامان سرو 849-40-6000060-1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</si>
</sst>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 applyAlignment="1">
      <alignment horizontal="left"/>
    </xf>
    <xf numFmtId="0" fontId="2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top"/>
    </xf>
    <xf numFmtId="0" fontId="4" fillId="0" borderId="0" xfId="0" applyFont="1" applyAlignment="1">
      <alignment horizontal="right" vertical="top"/>
    </xf>
    <xf numFmtId="0" fontId="4" fillId="0" borderId="4" xfId="0" applyFont="1" applyBorder="1" applyAlignment="1">
      <alignment horizontal="right" vertical="top"/>
    </xf>
    <xf numFmtId="0" fontId="3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3" fontId="0" fillId="0" borderId="0" xfId="0" applyNumberFormat="1" applyAlignment="1">
      <alignment horizontal="left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4" fillId="0" borderId="2" xfId="0" applyFont="1" applyBorder="1" applyAlignment="1">
      <alignment horizontal="center" vertical="top"/>
    </xf>
    <xf numFmtId="3" fontId="4" fillId="0" borderId="2" xfId="0" applyNumberFormat="1" applyFont="1" applyBorder="1" applyAlignment="1">
      <alignment horizontal="center" vertical="top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vertical="top"/>
    </xf>
    <xf numFmtId="3" fontId="4" fillId="0" borderId="4" xfId="0" applyNumberFormat="1" applyFont="1" applyBorder="1" applyAlignment="1">
      <alignment horizontal="center" vertical="top"/>
    </xf>
    <xf numFmtId="3" fontId="4" fillId="0" borderId="5" xfId="0" applyNumberFormat="1" applyFont="1" applyBorder="1" applyAlignment="1">
      <alignment horizontal="center" vertical="top"/>
    </xf>
    <xf numFmtId="3" fontId="0" fillId="0" borderId="0" xfId="0" applyNumberFormat="1" applyAlignment="1">
      <alignment horizontal="center"/>
    </xf>
    <xf numFmtId="4" fontId="4" fillId="0" borderId="2" xfId="0" applyNumberFormat="1" applyFont="1" applyBorder="1" applyAlignment="1">
      <alignment horizontal="center" vertical="top"/>
    </xf>
    <xf numFmtId="4" fontId="4" fillId="0" borderId="5" xfId="0" applyNumberFormat="1" applyFont="1" applyBorder="1" applyAlignment="1">
      <alignment horizontal="center" vertical="top"/>
    </xf>
    <xf numFmtId="0" fontId="0" fillId="0" borderId="2" xfId="0" applyBorder="1" applyAlignment="1">
      <alignment horizontal="center" vertical="center"/>
    </xf>
    <xf numFmtId="3" fontId="4" fillId="0" borderId="5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0" fontId="3" fillId="0" borderId="5" xfId="0" applyFont="1" applyBorder="1" applyAlignment="1">
      <alignment vertical="center"/>
    </xf>
    <xf numFmtId="0" fontId="3" fillId="0" borderId="0" xfId="0" applyFont="1" applyAlignment="1">
      <alignment vertical="center"/>
    </xf>
    <xf numFmtId="3" fontId="4" fillId="0" borderId="2" xfId="0" applyNumberFormat="1" applyFont="1" applyBorder="1" applyAlignment="1">
      <alignment horizontal="center" vertical="center"/>
    </xf>
    <xf numFmtId="4" fontId="4" fillId="0" borderId="0" xfId="0" applyNumberFormat="1" applyFont="1" applyAlignment="1">
      <alignment horizontal="center" vertical="top"/>
    </xf>
    <xf numFmtId="4" fontId="4" fillId="0" borderId="2" xfId="0" applyNumberFormat="1" applyFont="1" applyBorder="1" applyAlignment="1">
      <alignment horizontal="center" vertical="center"/>
    </xf>
    <xf numFmtId="3" fontId="4" fillId="0" borderId="4" xfId="0" applyNumberFormat="1" applyFont="1" applyBorder="1" applyAlignment="1">
      <alignment horizontal="center" vertical="center"/>
    </xf>
    <xf numFmtId="4" fontId="4" fillId="0" borderId="5" xfId="0" applyNumberFormat="1" applyFont="1" applyBorder="1" applyAlignment="1">
      <alignment horizontal="center" vertical="center"/>
    </xf>
    <xf numFmtId="0" fontId="4" fillId="0" borderId="0" xfId="0" applyFont="1" applyAlignment="1">
      <alignment horizontal="right" vertical="top"/>
    </xf>
    <xf numFmtId="0" fontId="4" fillId="0" borderId="4" xfId="0" applyFont="1" applyBorder="1" applyAlignment="1">
      <alignment horizontal="right" vertical="top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top"/>
    </xf>
    <xf numFmtId="0" fontId="3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0" fillId="0" borderId="0" xfId="0" applyFill="1" applyAlignment="1">
      <alignment horizontal="left"/>
    </xf>
    <xf numFmtId="0" fontId="0" fillId="0" borderId="2" xfId="0" applyFill="1" applyBorder="1" applyAlignment="1">
      <alignment horizontal="left"/>
    </xf>
    <xf numFmtId="0" fontId="3" fillId="0" borderId="1" xfId="0" applyFont="1" applyFill="1" applyBorder="1" applyAlignment="1">
      <alignment horizontal="center" vertical="center"/>
    </xf>
    <xf numFmtId="3" fontId="4" fillId="0" borderId="2" xfId="0" applyNumberFormat="1" applyFont="1" applyFill="1" applyBorder="1" applyAlignment="1">
      <alignment horizontal="center" vertical="center"/>
    </xf>
    <xf numFmtId="3" fontId="4" fillId="0" borderId="0" xfId="0" applyNumberFormat="1" applyFont="1" applyFill="1" applyAlignment="1">
      <alignment horizontal="center" vertical="center"/>
    </xf>
    <xf numFmtId="3" fontId="4" fillId="0" borderId="4" xfId="0" applyNumberFormat="1" applyFont="1" applyFill="1" applyBorder="1" applyAlignment="1">
      <alignment horizontal="center" vertical="center"/>
    </xf>
    <xf numFmtId="3" fontId="4" fillId="0" borderId="5" xfId="0" applyNumberFormat="1" applyFont="1" applyFill="1" applyBorder="1" applyAlignment="1">
      <alignment horizontal="center" vertical="center"/>
    </xf>
    <xf numFmtId="3" fontId="0" fillId="0" borderId="0" xfId="0" applyNumberFormat="1" applyFill="1" applyAlignment="1">
      <alignment horizontal="left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right" vertical="center"/>
    </xf>
    <xf numFmtId="0" fontId="2" fillId="0" borderId="0" xfId="0" applyFont="1" applyFill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right" vertical="center"/>
    </xf>
    <xf numFmtId="0" fontId="0" fillId="0" borderId="0" xfId="0" applyFill="1" applyAlignment="1">
      <alignment horizontal="center" vertical="center"/>
    </xf>
    <xf numFmtId="4" fontId="4" fillId="0" borderId="2" xfId="0" applyNumberFormat="1" applyFont="1" applyFill="1" applyBorder="1" applyAlignment="1">
      <alignment horizontal="center" vertical="center"/>
    </xf>
    <xf numFmtId="3" fontId="4" fillId="0" borderId="2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4" fontId="4" fillId="0" borderId="0" xfId="0" applyNumberFormat="1" applyFont="1" applyFill="1" applyAlignment="1">
      <alignment horizontal="center" vertical="center"/>
    </xf>
    <xf numFmtId="3" fontId="4" fillId="0" borderId="0" xfId="0" applyNumberFormat="1" applyFont="1" applyFill="1" applyAlignment="1">
      <alignment horizontal="center" vertical="top"/>
    </xf>
    <xf numFmtId="3" fontId="4" fillId="0" borderId="0" xfId="0" applyNumberFormat="1" applyFont="1" applyFill="1" applyAlignment="1">
      <alignment horizontal="center" vertical="center"/>
    </xf>
    <xf numFmtId="0" fontId="4" fillId="0" borderId="4" xfId="0" applyFont="1" applyFill="1" applyBorder="1" applyAlignment="1">
      <alignment horizontal="right" vertical="center"/>
    </xf>
    <xf numFmtId="3" fontId="4" fillId="0" borderId="6" xfId="0" applyNumberFormat="1" applyFont="1" applyFill="1" applyBorder="1" applyAlignment="1">
      <alignment horizontal="center" vertical="center"/>
    </xf>
    <xf numFmtId="4" fontId="4" fillId="0" borderId="4" xfId="0" applyNumberFormat="1" applyFont="1" applyFill="1" applyBorder="1" applyAlignment="1">
      <alignment horizontal="center" vertical="center"/>
    </xf>
    <xf numFmtId="3" fontId="4" fillId="0" borderId="4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right" vertical="center"/>
    </xf>
    <xf numFmtId="3" fontId="4" fillId="0" borderId="7" xfId="0" applyNumberFormat="1" applyFont="1" applyFill="1" applyBorder="1" applyAlignment="1">
      <alignment horizontal="center" vertical="center"/>
    </xf>
    <xf numFmtId="4" fontId="4" fillId="0" borderId="5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/>
    </xf>
    <xf numFmtId="0" fontId="0" fillId="0" borderId="0" xfId="0" applyFill="1" applyAlignment="1">
      <alignment horizontal="center"/>
    </xf>
    <xf numFmtId="0" fontId="3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right" vertical="top"/>
    </xf>
    <xf numFmtId="3" fontId="4" fillId="0" borderId="2" xfId="0" applyNumberFormat="1" applyFont="1" applyFill="1" applyBorder="1" applyAlignment="1">
      <alignment horizontal="center" vertical="top"/>
    </xf>
    <xf numFmtId="3" fontId="4" fillId="0" borderId="2" xfId="0" applyNumberFormat="1" applyFont="1" applyFill="1" applyBorder="1" applyAlignment="1">
      <alignment horizontal="center" vertical="top"/>
    </xf>
    <xf numFmtId="0" fontId="4" fillId="0" borderId="0" xfId="0" applyFont="1" applyFill="1" applyAlignment="1">
      <alignment horizontal="right" vertical="top"/>
    </xf>
    <xf numFmtId="3" fontId="4" fillId="0" borderId="0" xfId="0" applyNumberFormat="1" applyFont="1" applyFill="1" applyAlignment="1">
      <alignment horizontal="center" vertical="top"/>
    </xf>
    <xf numFmtId="0" fontId="4" fillId="0" borderId="4" xfId="0" applyFont="1" applyFill="1" applyBorder="1" applyAlignment="1">
      <alignment horizontal="right" vertical="top"/>
    </xf>
    <xf numFmtId="3" fontId="4" fillId="0" borderId="4" xfId="0" applyNumberFormat="1" applyFont="1" applyFill="1" applyBorder="1" applyAlignment="1">
      <alignment horizontal="center" vertical="top"/>
    </xf>
    <xf numFmtId="3" fontId="4" fillId="0" borderId="4" xfId="0" applyNumberFormat="1" applyFont="1" applyFill="1" applyBorder="1" applyAlignment="1">
      <alignment horizontal="center" vertical="top"/>
    </xf>
    <xf numFmtId="0" fontId="3" fillId="0" borderId="5" xfId="0" applyFont="1" applyFill="1" applyBorder="1" applyAlignment="1">
      <alignment horizontal="center" vertical="center"/>
    </xf>
    <xf numFmtId="3" fontId="4" fillId="0" borderId="5" xfId="0" applyNumberFormat="1" applyFont="1" applyFill="1" applyBorder="1" applyAlignment="1">
      <alignment horizontal="center" vertical="top"/>
    </xf>
    <xf numFmtId="3" fontId="4" fillId="0" borderId="5" xfId="0" applyNumberFormat="1" applyFont="1" applyFill="1" applyBorder="1" applyAlignment="1">
      <alignment horizontal="center" vertical="top"/>
    </xf>
    <xf numFmtId="0" fontId="5" fillId="0" borderId="0" xfId="0" applyFont="1" applyFill="1" applyAlignment="1">
      <alignment horizontal="left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4" fontId="4" fillId="0" borderId="0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F58"/>
  <sheetViews>
    <sheetView rightToLeft="1" view="pageBreakPreview" zoomScale="60" zoomScaleNormal="100" workbookViewId="0">
      <selection activeCell="K64" sqref="K64"/>
    </sheetView>
  </sheetViews>
  <sheetFormatPr defaultRowHeight="12.75" x14ac:dyDescent="0.2"/>
  <cols>
    <col min="1" max="2" width="2.5703125" customWidth="1"/>
    <col min="3" max="3" width="23.42578125" customWidth="1"/>
    <col min="4" max="4" width="1.28515625" customWidth="1"/>
    <col min="5" max="5" width="12" style="25" bestFit="1" customWidth="1"/>
    <col min="6" max="6" width="1.28515625" style="12" customWidth="1"/>
    <col min="7" max="7" width="19" style="12" bestFit="1" customWidth="1"/>
    <col min="8" max="8" width="1.28515625" style="12" customWidth="1"/>
    <col min="9" max="9" width="19.42578125" style="12" bestFit="1" customWidth="1"/>
    <col min="10" max="10" width="1.28515625" style="12" customWidth="1"/>
    <col min="11" max="11" width="10.85546875" style="12" bestFit="1" customWidth="1"/>
    <col min="12" max="12" width="1.28515625" style="12" customWidth="1"/>
    <col min="13" max="13" width="14.140625" style="12" bestFit="1" customWidth="1"/>
    <col min="14" max="14" width="1.28515625" style="12" customWidth="1"/>
    <col min="15" max="15" width="11.5703125" style="12" bestFit="1" customWidth="1"/>
    <col min="16" max="16" width="1.28515625" style="12" customWidth="1"/>
    <col min="17" max="17" width="15.140625" style="12" bestFit="1" customWidth="1"/>
    <col min="18" max="18" width="1.28515625" style="12" customWidth="1"/>
    <col min="19" max="19" width="12.28515625" style="12" bestFit="1" customWidth="1"/>
    <col min="20" max="20" width="1.28515625" style="12" customWidth="1"/>
    <col min="21" max="21" width="17.5703125" style="12" bestFit="1" customWidth="1"/>
    <col min="22" max="22" width="1.28515625" style="12" customWidth="1"/>
    <col min="23" max="23" width="18.7109375" style="12" bestFit="1" customWidth="1"/>
    <col min="24" max="24" width="1.28515625" style="12" customWidth="1"/>
    <col min="25" max="25" width="19" style="12" bestFit="1" customWidth="1"/>
    <col min="26" max="26" width="1.28515625" style="12" customWidth="1"/>
    <col min="27" max="27" width="19.85546875" style="12" bestFit="1" customWidth="1"/>
    <col min="28" max="28" width="0.28515625" style="12" customWidth="1"/>
    <col min="29" max="29" width="16.42578125" style="12" bestFit="1" customWidth="1"/>
    <col min="30" max="32" width="9.140625" style="12"/>
  </cols>
  <sheetData>
    <row r="1" spans="1:29" ht="29.1" customHeight="1" x14ac:dyDescent="0.2">
      <c r="A1" s="39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</row>
    <row r="2" spans="1:29" ht="21.75" customHeight="1" x14ac:dyDescent="0.2">
      <c r="A2" s="39" t="s">
        <v>1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</row>
    <row r="3" spans="1:29" ht="21.75" customHeight="1" x14ac:dyDescent="0.2">
      <c r="A3" s="39" t="s">
        <v>2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</row>
    <row r="4" spans="1:29" ht="18" customHeight="1" x14ac:dyDescent="0.2">
      <c r="A4" s="1" t="s">
        <v>3</v>
      </c>
      <c r="B4" s="40" t="s">
        <v>4</v>
      </c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</row>
    <row r="5" spans="1:29" ht="24.75" customHeight="1" x14ac:dyDescent="0.2">
      <c r="A5" s="40" t="s">
        <v>5</v>
      </c>
      <c r="B5" s="40"/>
      <c r="C5" s="40" t="s">
        <v>6</v>
      </c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</row>
    <row r="6" spans="1:29" ht="21" customHeight="1" x14ac:dyDescent="0.2">
      <c r="E6" s="36" t="s">
        <v>7</v>
      </c>
      <c r="F6" s="36"/>
      <c r="G6" s="36"/>
      <c r="H6" s="36"/>
      <c r="I6" s="36"/>
      <c r="K6" s="36" t="s">
        <v>8</v>
      </c>
      <c r="L6" s="36"/>
      <c r="M6" s="36"/>
      <c r="N6" s="36"/>
      <c r="O6" s="36"/>
      <c r="P6" s="36"/>
      <c r="Q6" s="36"/>
      <c r="S6" s="36" t="s">
        <v>9</v>
      </c>
      <c r="T6" s="36"/>
      <c r="U6" s="36"/>
      <c r="V6" s="36"/>
      <c r="W6" s="36"/>
      <c r="X6" s="36"/>
      <c r="Y6" s="36"/>
      <c r="Z6" s="36"/>
      <c r="AA6" s="36"/>
    </row>
    <row r="7" spans="1:29" ht="14.45" customHeight="1" x14ac:dyDescent="0.2">
      <c r="E7" s="23"/>
      <c r="F7" s="13"/>
      <c r="G7" s="13"/>
      <c r="H7" s="13"/>
      <c r="I7" s="13"/>
      <c r="K7" s="38" t="s">
        <v>10</v>
      </c>
      <c r="L7" s="38"/>
      <c r="M7" s="38"/>
      <c r="N7" s="13"/>
      <c r="O7" s="38" t="s">
        <v>11</v>
      </c>
      <c r="P7" s="38"/>
      <c r="Q7" s="38"/>
      <c r="S7" s="13"/>
      <c r="T7" s="13"/>
      <c r="U7" s="13"/>
      <c r="V7" s="13"/>
      <c r="W7" s="13"/>
      <c r="X7" s="13"/>
      <c r="Y7" s="13"/>
      <c r="Z7" s="13"/>
      <c r="AA7" s="13"/>
    </row>
    <row r="8" spans="1:29" ht="14.45" customHeight="1" x14ac:dyDescent="0.2">
      <c r="A8" s="36" t="s">
        <v>12</v>
      </c>
      <c r="B8" s="36"/>
      <c r="C8" s="36"/>
      <c r="E8" s="2" t="s">
        <v>13</v>
      </c>
      <c r="G8" s="2" t="s">
        <v>14</v>
      </c>
      <c r="I8" s="2" t="s">
        <v>15</v>
      </c>
      <c r="K8" s="4" t="s">
        <v>13</v>
      </c>
      <c r="L8" s="13"/>
      <c r="M8" s="4" t="s">
        <v>14</v>
      </c>
      <c r="O8" s="4" t="s">
        <v>13</v>
      </c>
      <c r="P8" s="13"/>
      <c r="Q8" s="4" t="s">
        <v>16</v>
      </c>
      <c r="S8" s="2" t="s">
        <v>13</v>
      </c>
      <c r="U8" s="2" t="s">
        <v>17</v>
      </c>
      <c r="W8" s="2" t="s">
        <v>14</v>
      </c>
      <c r="Y8" s="2" t="s">
        <v>15</v>
      </c>
      <c r="AA8" s="2" t="s">
        <v>18</v>
      </c>
    </row>
    <row r="9" spans="1:29" ht="21.75" customHeight="1" x14ac:dyDescent="0.2">
      <c r="A9" s="37" t="s">
        <v>19</v>
      </c>
      <c r="B9" s="37"/>
      <c r="C9" s="37"/>
      <c r="E9" s="29">
        <v>2857142</v>
      </c>
      <c r="G9" s="15">
        <v>11155342516</v>
      </c>
      <c r="I9" s="15">
        <v>9366788332.8197994</v>
      </c>
      <c r="K9" s="15">
        <v>0</v>
      </c>
      <c r="M9" s="15">
        <v>0</v>
      </c>
      <c r="O9" s="15">
        <v>0</v>
      </c>
      <c r="Q9" s="15">
        <v>0</v>
      </c>
      <c r="S9" s="15">
        <v>2857142</v>
      </c>
      <c r="U9" s="15">
        <v>3451</v>
      </c>
      <c r="W9" s="15">
        <v>11155342516</v>
      </c>
      <c r="Y9" s="15">
        <v>9801330059.6000996</v>
      </c>
      <c r="AA9" s="30">
        <f>Y9/1983909896405*100</f>
        <v>0.4940410891321666</v>
      </c>
      <c r="AC9" s="20"/>
    </row>
    <row r="10" spans="1:29" ht="21.75" customHeight="1" x14ac:dyDescent="0.2">
      <c r="A10" s="34" t="s">
        <v>20</v>
      </c>
      <c r="B10" s="34"/>
      <c r="C10" s="34"/>
      <c r="E10" s="26">
        <v>54250608</v>
      </c>
      <c r="G10" s="17">
        <v>88158601041</v>
      </c>
      <c r="I10" s="17">
        <v>90976227080.608795</v>
      </c>
      <c r="K10" s="17">
        <v>0</v>
      </c>
      <c r="M10" s="17">
        <v>0</v>
      </c>
      <c r="O10" s="17">
        <v>0</v>
      </c>
      <c r="Q10" s="17">
        <v>0</v>
      </c>
      <c r="S10" s="17">
        <v>54250608</v>
      </c>
      <c r="U10" s="17">
        <v>1662</v>
      </c>
      <c r="W10" s="17">
        <v>88158601041</v>
      </c>
      <c r="Y10" s="17">
        <v>89628031658.548798</v>
      </c>
      <c r="AA10" s="30">
        <f t="shared" ref="AA10:AA54" si="0">Y10/1983909896405*100</f>
        <v>4.5177470922929421</v>
      </c>
    </row>
    <row r="11" spans="1:29" ht="21.75" customHeight="1" x14ac:dyDescent="0.2">
      <c r="A11" s="34" t="s">
        <v>21</v>
      </c>
      <c r="B11" s="34"/>
      <c r="C11" s="34"/>
      <c r="E11" s="26">
        <v>10056657</v>
      </c>
      <c r="G11" s="17">
        <v>24022272000</v>
      </c>
      <c r="I11" s="17">
        <v>21553143684.6726</v>
      </c>
      <c r="K11" s="17">
        <v>0</v>
      </c>
      <c r="M11" s="17">
        <v>0</v>
      </c>
      <c r="O11" s="17">
        <v>0</v>
      </c>
      <c r="Q11" s="17">
        <v>0</v>
      </c>
      <c r="S11" s="17">
        <v>10056657</v>
      </c>
      <c r="U11" s="17">
        <v>2176</v>
      </c>
      <c r="W11" s="17">
        <v>24022272000</v>
      </c>
      <c r="Y11" s="17">
        <v>21753080082.489601</v>
      </c>
      <c r="AA11" s="30">
        <f t="shared" si="0"/>
        <v>1.09647520393481</v>
      </c>
    </row>
    <row r="12" spans="1:29" ht="21.75" customHeight="1" x14ac:dyDescent="0.2">
      <c r="A12" s="34" t="s">
        <v>22</v>
      </c>
      <c r="B12" s="34"/>
      <c r="C12" s="34"/>
      <c r="E12" s="26">
        <v>8278845</v>
      </c>
      <c r="G12" s="17">
        <v>43999915558</v>
      </c>
      <c r="I12" s="17">
        <v>26244149346.605301</v>
      </c>
      <c r="K12" s="17">
        <v>0</v>
      </c>
      <c r="M12" s="17">
        <v>0</v>
      </c>
      <c r="O12" s="17">
        <v>0</v>
      </c>
      <c r="Q12" s="17">
        <v>0</v>
      </c>
      <c r="S12" s="17">
        <v>8278845</v>
      </c>
      <c r="U12" s="17">
        <v>3048</v>
      </c>
      <c r="W12" s="17">
        <v>43999915558</v>
      </c>
      <c r="Y12" s="17">
        <v>25083777738.618</v>
      </c>
      <c r="AA12" s="30">
        <f t="shared" si="0"/>
        <v>1.2643607345309265</v>
      </c>
    </row>
    <row r="13" spans="1:29" ht="21.75" customHeight="1" x14ac:dyDescent="0.2">
      <c r="A13" s="34" t="s">
        <v>23</v>
      </c>
      <c r="B13" s="34"/>
      <c r="C13" s="34"/>
      <c r="E13" s="26">
        <v>20234000</v>
      </c>
      <c r="G13" s="17">
        <v>43839071352</v>
      </c>
      <c r="I13" s="17">
        <v>46402092963.900002</v>
      </c>
      <c r="K13" s="17">
        <v>0</v>
      </c>
      <c r="M13" s="17">
        <v>0</v>
      </c>
      <c r="O13" s="17">
        <v>0</v>
      </c>
      <c r="Q13" s="17">
        <v>0</v>
      </c>
      <c r="S13" s="17">
        <v>20234000</v>
      </c>
      <c r="U13" s="17">
        <v>2262</v>
      </c>
      <c r="W13" s="17">
        <v>43839071352</v>
      </c>
      <c r="Y13" s="17">
        <v>45496980617.400002</v>
      </c>
      <c r="AA13" s="30">
        <f t="shared" si="0"/>
        <v>2.2932987380043865</v>
      </c>
    </row>
    <row r="14" spans="1:29" ht="21.75" customHeight="1" x14ac:dyDescent="0.2">
      <c r="A14" s="34" t="s">
        <v>24</v>
      </c>
      <c r="B14" s="34"/>
      <c r="C14" s="34"/>
      <c r="E14" s="26">
        <v>3928204</v>
      </c>
      <c r="G14" s="17">
        <v>48793493516</v>
      </c>
      <c r="I14" s="17">
        <v>55292409596.592003</v>
      </c>
      <c r="K14" s="17">
        <v>0</v>
      </c>
      <c r="M14" s="17">
        <v>0</v>
      </c>
      <c r="O14" s="17">
        <v>0</v>
      </c>
      <c r="Q14" s="17">
        <v>0</v>
      </c>
      <c r="S14" s="17">
        <v>3928204</v>
      </c>
      <c r="U14" s="17">
        <v>13620</v>
      </c>
      <c r="W14" s="17">
        <v>48793493516</v>
      </c>
      <c r="Y14" s="17">
        <v>53183800756.043999</v>
      </c>
      <c r="AA14" s="30">
        <f t="shared" si="0"/>
        <v>2.6807568656427998</v>
      </c>
    </row>
    <row r="15" spans="1:29" ht="21.75" customHeight="1" x14ac:dyDescent="0.2">
      <c r="A15" s="34" t="s">
        <v>25</v>
      </c>
      <c r="B15" s="34"/>
      <c r="C15" s="34"/>
      <c r="E15" s="26">
        <v>1596219</v>
      </c>
      <c r="G15" s="17">
        <v>59672495390</v>
      </c>
      <c r="I15" s="17">
        <v>53869194821.452499</v>
      </c>
      <c r="K15" s="17">
        <v>0</v>
      </c>
      <c r="M15" s="17">
        <v>0</v>
      </c>
      <c r="O15" s="17">
        <v>0</v>
      </c>
      <c r="Q15" s="17">
        <v>0</v>
      </c>
      <c r="S15" s="17">
        <v>1596219</v>
      </c>
      <c r="U15" s="17">
        <v>32900</v>
      </c>
      <c r="W15" s="17">
        <v>59672495390</v>
      </c>
      <c r="Y15" s="17">
        <v>52203137249.654999</v>
      </c>
      <c r="AA15" s="30">
        <f t="shared" si="0"/>
        <v>2.6313260165822636</v>
      </c>
    </row>
    <row r="16" spans="1:29" ht="21.75" customHeight="1" x14ac:dyDescent="0.2">
      <c r="A16" s="34" t="s">
        <v>26</v>
      </c>
      <c r="B16" s="34"/>
      <c r="C16" s="34"/>
      <c r="E16" s="26">
        <v>7100000</v>
      </c>
      <c r="G16" s="17">
        <v>89502981447</v>
      </c>
      <c r="I16" s="17">
        <v>90127531350</v>
      </c>
      <c r="K16" s="17">
        <v>0</v>
      </c>
      <c r="M16" s="17">
        <v>0</v>
      </c>
      <c r="O16" s="17">
        <v>0</v>
      </c>
      <c r="Q16" s="17">
        <v>0</v>
      </c>
      <c r="S16" s="17">
        <v>7100000</v>
      </c>
      <c r="U16" s="17">
        <v>12170</v>
      </c>
      <c r="W16" s="17">
        <v>89502981447</v>
      </c>
      <c r="Y16" s="17">
        <v>85892878350</v>
      </c>
      <c r="AA16" s="30">
        <f t="shared" si="0"/>
        <v>4.3294747662504536</v>
      </c>
    </row>
    <row r="17" spans="1:27" ht="21.75" customHeight="1" x14ac:dyDescent="0.2">
      <c r="A17" s="34" t="s">
        <v>27</v>
      </c>
      <c r="B17" s="34"/>
      <c r="C17" s="34"/>
      <c r="E17" s="26">
        <v>5672727</v>
      </c>
      <c r="G17" s="17">
        <v>17648263601</v>
      </c>
      <c r="I17" s="17">
        <v>15676348482.693001</v>
      </c>
      <c r="K17" s="17">
        <v>0</v>
      </c>
      <c r="M17" s="17">
        <v>0</v>
      </c>
      <c r="O17" s="17">
        <v>0</v>
      </c>
      <c r="Q17" s="17">
        <v>0</v>
      </c>
      <c r="S17" s="17">
        <v>5672727</v>
      </c>
      <c r="U17" s="17">
        <v>2618</v>
      </c>
      <c r="W17" s="17">
        <v>17648263601</v>
      </c>
      <c r="Y17" s="17">
        <v>14762834650.248301</v>
      </c>
      <c r="AA17" s="30">
        <f t="shared" si="0"/>
        <v>0.74412828309389012</v>
      </c>
    </row>
    <row r="18" spans="1:27" ht="21.75" customHeight="1" x14ac:dyDescent="0.2">
      <c r="A18" s="34" t="s">
        <v>28</v>
      </c>
      <c r="B18" s="34"/>
      <c r="C18" s="34"/>
      <c r="E18" s="26">
        <v>585000</v>
      </c>
      <c r="G18" s="17">
        <v>89185237155</v>
      </c>
      <c r="I18" s="17">
        <v>86041588230</v>
      </c>
      <c r="K18" s="17">
        <v>0</v>
      </c>
      <c r="M18" s="17">
        <v>0</v>
      </c>
      <c r="O18" s="17">
        <v>0</v>
      </c>
      <c r="Q18" s="17">
        <v>0</v>
      </c>
      <c r="S18" s="17">
        <v>585000</v>
      </c>
      <c r="U18" s="17">
        <v>140520</v>
      </c>
      <c r="W18" s="17">
        <v>89185237155</v>
      </c>
      <c r="Y18" s="17">
        <v>81715085010</v>
      </c>
      <c r="AA18" s="30">
        <f t="shared" si="0"/>
        <v>4.1188909414723991</v>
      </c>
    </row>
    <row r="19" spans="1:27" ht="21.75" customHeight="1" x14ac:dyDescent="0.2">
      <c r="A19" s="34" t="s">
        <v>29</v>
      </c>
      <c r="B19" s="34"/>
      <c r="C19" s="34"/>
      <c r="E19" s="26">
        <v>3877905</v>
      </c>
      <c r="G19" s="17">
        <v>62985628425</v>
      </c>
      <c r="I19" s="17">
        <v>61137627038.864998</v>
      </c>
      <c r="K19" s="17">
        <v>0</v>
      </c>
      <c r="M19" s="17">
        <v>0</v>
      </c>
      <c r="O19" s="17">
        <v>0</v>
      </c>
      <c r="Q19" s="17">
        <v>0</v>
      </c>
      <c r="S19" s="17">
        <v>3877905</v>
      </c>
      <c r="U19" s="17">
        <v>12400</v>
      </c>
      <c r="W19" s="17">
        <v>62985628425</v>
      </c>
      <c r="Y19" s="17">
        <v>47799910169.099998</v>
      </c>
      <c r="AA19" s="30">
        <f t="shared" si="0"/>
        <v>2.4093790880179173</v>
      </c>
    </row>
    <row r="20" spans="1:27" ht="21.75" customHeight="1" x14ac:dyDescent="0.2">
      <c r="A20" s="34" t="s">
        <v>30</v>
      </c>
      <c r="B20" s="34"/>
      <c r="C20" s="34"/>
      <c r="E20" s="26">
        <v>1670000</v>
      </c>
      <c r="G20" s="17">
        <v>57405951071</v>
      </c>
      <c r="I20" s="17">
        <v>50333125320</v>
      </c>
      <c r="K20" s="17">
        <v>0</v>
      </c>
      <c r="M20" s="17">
        <v>0</v>
      </c>
      <c r="O20" s="17">
        <v>0</v>
      </c>
      <c r="Q20" s="17">
        <v>0</v>
      </c>
      <c r="S20" s="17">
        <v>1670000</v>
      </c>
      <c r="U20" s="17">
        <v>28510</v>
      </c>
      <c r="W20" s="17">
        <v>57405951071</v>
      </c>
      <c r="Y20" s="17">
        <v>47328410385</v>
      </c>
      <c r="AA20" s="30">
        <f t="shared" si="0"/>
        <v>2.3856128985879241</v>
      </c>
    </row>
    <row r="21" spans="1:27" ht="21.75" customHeight="1" x14ac:dyDescent="0.2">
      <c r="A21" s="34" t="s">
        <v>31</v>
      </c>
      <c r="B21" s="34"/>
      <c r="C21" s="34"/>
      <c r="E21" s="26">
        <v>360000</v>
      </c>
      <c r="G21" s="17">
        <v>50205347242</v>
      </c>
      <c r="I21" s="17">
        <v>65262563460</v>
      </c>
      <c r="K21" s="17">
        <v>0</v>
      </c>
      <c r="M21" s="17">
        <v>0</v>
      </c>
      <c r="O21" s="17">
        <v>0</v>
      </c>
      <c r="Q21" s="17">
        <v>0</v>
      </c>
      <c r="S21" s="17">
        <v>360000</v>
      </c>
      <c r="U21" s="17">
        <v>163050</v>
      </c>
      <c r="W21" s="17">
        <v>50205347242</v>
      </c>
      <c r="Y21" s="17">
        <v>58348746900</v>
      </c>
      <c r="AA21" s="30">
        <f t="shared" si="0"/>
        <v>2.9410986358671076</v>
      </c>
    </row>
    <row r="22" spans="1:27" ht="21.75" customHeight="1" x14ac:dyDescent="0.2">
      <c r="A22" s="34" t="s">
        <v>32</v>
      </c>
      <c r="B22" s="34"/>
      <c r="C22" s="34"/>
      <c r="E22" s="26">
        <v>1800000</v>
      </c>
      <c r="G22" s="17">
        <v>9368498884</v>
      </c>
      <c r="I22" s="17">
        <v>8012440620</v>
      </c>
      <c r="K22" s="17">
        <v>0</v>
      </c>
      <c r="M22" s="17">
        <v>0</v>
      </c>
      <c r="O22" s="17">
        <v>0</v>
      </c>
      <c r="Q22" s="17">
        <v>0</v>
      </c>
      <c r="S22" s="17">
        <v>1800000</v>
      </c>
      <c r="U22" s="17">
        <v>4709</v>
      </c>
      <c r="W22" s="17">
        <v>9368498884</v>
      </c>
      <c r="Y22" s="17">
        <v>8425766610</v>
      </c>
      <c r="AA22" s="30">
        <f t="shared" si="0"/>
        <v>0.42470510506894232</v>
      </c>
    </row>
    <row r="23" spans="1:27" ht="21.75" customHeight="1" x14ac:dyDescent="0.2">
      <c r="A23" s="34" t="s">
        <v>33</v>
      </c>
      <c r="B23" s="34"/>
      <c r="C23" s="34"/>
      <c r="E23" s="26">
        <v>1107365</v>
      </c>
      <c r="G23" s="17">
        <v>49453690349</v>
      </c>
      <c r="I23" s="17">
        <v>53993071543.162498</v>
      </c>
      <c r="K23" s="17">
        <v>0</v>
      </c>
      <c r="M23" s="17">
        <v>0</v>
      </c>
      <c r="O23" s="17">
        <v>0</v>
      </c>
      <c r="Q23" s="17">
        <v>0</v>
      </c>
      <c r="S23" s="17">
        <v>1107365</v>
      </c>
      <c r="U23" s="17">
        <v>49000</v>
      </c>
      <c r="W23" s="17">
        <v>49453690349</v>
      </c>
      <c r="Y23" s="17">
        <v>53938032734.25</v>
      </c>
      <c r="AA23" s="30">
        <f t="shared" si="0"/>
        <v>2.7187743169178167</v>
      </c>
    </row>
    <row r="24" spans="1:27" ht="21.75" customHeight="1" x14ac:dyDescent="0.2">
      <c r="A24" s="34" t="s">
        <v>34</v>
      </c>
      <c r="B24" s="34"/>
      <c r="C24" s="34"/>
      <c r="E24" s="26">
        <v>11111111</v>
      </c>
      <c r="G24" s="17">
        <v>28546592741</v>
      </c>
      <c r="I24" s="17">
        <v>24597214754.027901</v>
      </c>
      <c r="K24" s="17">
        <v>0</v>
      </c>
      <c r="M24" s="17">
        <v>0</v>
      </c>
      <c r="O24" s="17">
        <v>-1010365</v>
      </c>
      <c r="Q24" s="17">
        <v>2300973532</v>
      </c>
      <c r="S24" s="17">
        <v>10100746</v>
      </c>
      <c r="U24" s="17">
        <v>2350</v>
      </c>
      <c r="W24" s="17">
        <v>25950769675</v>
      </c>
      <c r="Y24" s="17">
        <v>23595519419.055</v>
      </c>
      <c r="AA24" s="30">
        <f t="shared" si="0"/>
        <v>1.1893443075117438</v>
      </c>
    </row>
    <row r="25" spans="1:27" ht="21.75" customHeight="1" x14ac:dyDescent="0.2">
      <c r="A25" s="34" t="s">
        <v>35</v>
      </c>
      <c r="B25" s="34"/>
      <c r="C25" s="34"/>
      <c r="E25" s="26">
        <v>5116551</v>
      </c>
      <c r="G25" s="17">
        <v>21837609234</v>
      </c>
      <c r="I25" s="17">
        <v>28380479970.249001</v>
      </c>
      <c r="K25" s="17">
        <v>0</v>
      </c>
      <c r="M25" s="17">
        <v>0</v>
      </c>
      <c r="O25" s="17">
        <v>0</v>
      </c>
      <c r="Q25" s="17">
        <v>0</v>
      </c>
      <c r="S25" s="17">
        <v>5116551</v>
      </c>
      <c r="U25" s="17">
        <v>5760</v>
      </c>
      <c r="W25" s="17">
        <v>21837609234</v>
      </c>
      <c r="Y25" s="17">
        <v>29295979324.127998</v>
      </c>
      <c r="AA25" s="30">
        <f t="shared" si="0"/>
        <v>1.4766789246434331</v>
      </c>
    </row>
    <row r="26" spans="1:27" ht="21.75" customHeight="1" x14ac:dyDescent="0.2">
      <c r="A26" s="34" t="s">
        <v>36</v>
      </c>
      <c r="B26" s="34"/>
      <c r="C26" s="34"/>
      <c r="E26" s="26">
        <v>2000793</v>
      </c>
      <c r="G26" s="17">
        <v>33373687247</v>
      </c>
      <c r="I26" s="17">
        <v>33035434358.206501</v>
      </c>
      <c r="K26" s="17">
        <v>0</v>
      </c>
      <c r="M26" s="17">
        <v>0</v>
      </c>
      <c r="O26" s="17">
        <v>0</v>
      </c>
      <c r="Q26" s="17">
        <v>0</v>
      </c>
      <c r="S26" s="17">
        <v>2000793</v>
      </c>
      <c r="U26" s="17">
        <v>12930</v>
      </c>
      <c r="W26" s="17">
        <v>33373687247</v>
      </c>
      <c r="Y26" s="17">
        <v>25716325481.734501</v>
      </c>
      <c r="AA26" s="30">
        <f t="shared" si="0"/>
        <v>1.2962446292714451</v>
      </c>
    </row>
    <row r="27" spans="1:27" ht="21.75" customHeight="1" x14ac:dyDescent="0.2">
      <c r="A27" s="34" t="s">
        <v>37</v>
      </c>
      <c r="B27" s="34"/>
      <c r="C27" s="34"/>
      <c r="E27" s="26">
        <v>625000</v>
      </c>
      <c r="G27" s="17">
        <v>5292301050</v>
      </c>
      <c r="I27" s="17">
        <v>5808979687.5</v>
      </c>
      <c r="K27" s="17">
        <v>0</v>
      </c>
      <c r="M27" s="17">
        <v>0</v>
      </c>
      <c r="O27" s="17">
        <v>0</v>
      </c>
      <c r="Q27" s="17">
        <v>0</v>
      </c>
      <c r="S27" s="17">
        <v>625000</v>
      </c>
      <c r="U27" s="17">
        <v>8450</v>
      </c>
      <c r="W27" s="17">
        <v>5292301050</v>
      </c>
      <c r="Y27" s="17">
        <v>5249826562.5</v>
      </c>
      <c r="AA27" s="30">
        <f t="shared" si="0"/>
        <v>0.26462021143264103</v>
      </c>
    </row>
    <row r="28" spans="1:27" ht="21.75" customHeight="1" x14ac:dyDescent="0.2">
      <c r="A28" s="34" t="s">
        <v>38</v>
      </c>
      <c r="B28" s="34"/>
      <c r="C28" s="34"/>
      <c r="E28" s="26">
        <v>725000</v>
      </c>
      <c r="G28" s="17">
        <v>20203475406</v>
      </c>
      <c r="I28" s="17">
        <v>19119806212.5</v>
      </c>
      <c r="K28" s="17">
        <v>0</v>
      </c>
      <c r="M28" s="17">
        <v>0</v>
      </c>
      <c r="O28" s="17">
        <v>0</v>
      </c>
      <c r="Q28" s="17">
        <v>0</v>
      </c>
      <c r="S28" s="17">
        <v>725000</v>
      </c>
      <c r="U28" s="17">
        <v>23450</v>
      </c>
      <c r="W28" s="17">
        <v>20203475406</v>
      </c>
      <c r="Y28" s="17">
        <v>16900092562.5</v>
      </c>
      <c r="AA28" s="30">
        <f t="shared" si="0"/>
        <v>0.85185786880363312</v>
      </c>
    </row>
    <row r="29" spans="1:27" ht="21.75" customHeight="1" x14ac:dyDescent="0.2">
      <c r="A29" s="34" t="s">
        <v>39</v>
      </c>
      <c r="B29" s="34"/>
      <c r="C29" s="34"/>
      <c r="E29" s="26">
        <v>14000000</v>
      </c>
      <c r="G29" s="17">
        <v>50474796962</v>
      </c>
      <c r="I29" s="17">
        <v>32453744400</v>
      </c>
      <c r="K29" s="17">
        <v>0</v>
      </c>
      <c r="M29" s="17">
        <v>0</v>
      </c>
      <c r="O29" s="17">
        <v>0</v>
      </c>
      <c r="Q29" s="17">
        <v>0</v>
      </c>
      <c r="S29" s="17">
        <v>14000000</v>
      </c>
      <c r="U29" s="17">
        <v>2419</v>
      </c>
      <c r="W29" s="17">
        <v>50474796962</v>
      </c>
      <c r="Y29" s="17">
        <v>33664497300</v>
      </c>
      <c r="AA29" s="30">
        <f t="shared" si="0"/>
        <v>1.6968763229117765</v>
      </c>
    </row>
    <row r="30" spans="1:27" ht="21.75" customHeight="1" x14ac:dyDescent="0.2">
      <c r="A30" s="34" t="s">
        <v>40</v>
      </c>
      <c r="B30" s="34"/>
      <c r="C30" s="34"/>
      <c r="E30" s="26">
        <v>40000000</v>
      </c>
      <c r="G30" s="17">
        <v>49685516488</v>
      </c>
      <c r="I30" s="17">
        <v>40795812000</v>
      </c>
      <c r="K30" s="17">
        <v>0</v>
      </c>
      <c r="M30" s="17">
        <v>0</v>
      </c>
      <c r="O30" s="17">
        <v>0</v>
      </c>
      <c r="Q30" s="17">
        <v>0</v>
      </c>
      <c r="S30" s="17">
        <v>40000000</v>
      </c>
      <c r="U30" s="17">
        <v>1029</v>
      </c>
      <c r="W30" s="17">
        <v>49685516488</v>
      </c>
      <c r="Y30" s="17">
        <v>40915098000</v>
      </c>
      <c r="AA30" s="30">
        <f t="shared" si="0"/>
        <v>2.062346585101539</v>
      </c>
    </row>
    <row r="31" spans="1:27" ht="21.75" customHeight="1" x14ac:dyDescent="0.2">
      <c r="A31" s="34" t="s">
        <v>41</v>
      </c>
      <c r="B31" s="34"/>
      <c r="C31" s="34"/>
      <c r="E31" s="26">
        <v>653648</v>
      </c>
      <c r="G31" s="17">
        <v>22922672256</v>
      </c>
      <c r="I31" s="17">
        <v>17660444031.792</v>
      </c>
      <c r="K31" s="17">
        <v>0</v>
      </c>
      <c r="M31" s="17">
        <v>0</v>
      </c>
      <c r="O31" s="17">
        <v>0</v>
      </c>
      <c r="Q31" s="17">
        <v>0</v>
      </c>
      <c r="S31" s="17">
        <v>653648</v>
      </c>
      <c r="U31" s="17">
        <v>26250</v>
      </c>
      <c r="W31" s="17">
        <v>22922672256</v>
      </c>
      <c r="Y31" s="17">
        <v>17056168353</v>
      </c>
      <c r="AA31" s="30">
        <f t="shared" si="0"/>
        <v>0.85972494939952226</v>
      </c>
    </row>
    <row r="32" spans="1:27" ht="21.75" customHeight="1" x14ac:dyDescent="0.2">
      <c r="A32" s="34" t="s">
        <v>42</v>
      </c>
      <c r="B32" s="34"/>
      <c r="C32" s="34"/>
      <c r="E32" s="26">
        <v>22370967</v>
      </c>
      <c r="G32" s="17">
        <v>114645259333</v>
      </c>
      <c r="I32" s="17">
        <v>177013363580.94601</v>
      </c>
      <c r="K32" s="17">
        <v>0</v>
      </c>
      <c r="M32" s="17">
        <v>0</v>
      </c>
      <c r="O32" s="17">
        <v>0</v>
      </c>
      <c r="Q32" s="17">
        <v>0</v>
      </c>
      <c r="S32" s="17">
        <v>22370967</v>
      </c>
      <c r="U32" s="17">
        <v>8060</v>
      </c>
      <c r="W32" s="17">
        <v>114645259333</v>
      </c>
      <c r="Y32" s="17">
        <v>179237149555.58099</v>
      </c>
      <c r="AA32" s="30">
        <f t="shared" si="0"/>
        <v>9.0345408266964515</v>
      </c>
    </row>
    <row r="33" spans="1:27" ht="21.75" customHeight="1" x14ac:dyDescent="0.2">
      <c r="A33" s="34" t="s">
        <v>43</v>
      </c>
      <c r="B33" s="34"/>
      <c r="C33" s="34"/>
      <c r="E33" s="26">
        <v>751229</v>
      </c>
      <c r="G33" s="17">
        <v>8736090152</v>
      </c>
      <c r="I33" s="17">
        <v>9185138005.6350002</v>
      </c>
      <c r="K33" s="17">
        <v>0</v>
      </c>
      <c r="M33" s="17">
        <v>0</v>
      </c>
      <c r="O33" s="17">
        <v>0</v>
      </c>
      <c r="Q33" s="17">
        <v>0</v>
      </c>
      <c r="S33" s="17">
        <v>751229</v>
      </c>
      <c r="U33" s="17">
        <v>12910</v>
      </c>
      <c r="W33" s="17">
        <v>8736090152</v>
      </c>
      <c r="Y33" s="17">
        <v>9640661109.9794998</v>
      </c>
      <c r="AA33" s="30">
        <f t="shared" si="0"/>
        <v>0.48594248798542372</v>
      </c>
    </row>
    <row r="34" spans="1:27" ht="21.75" customHeight="1" x14ac:dyDescent="0.2">
      <c r="A34" s="34" t="s">
        <v>44</v>
      </c>
      <c r="B34" s="34"/>
      <c r="C34" s="34"/>
      <c r="E34" s="26">
        <v>900000</v>
      </c>
      <c r="G34" s="17">
        <v>22052445696</v>
      </c>
      <c r="I34" s="17">
        <v>31133646000</v>
      </c>
      <c r="K34" s="17">
        <v>0</v>
      </c>
      <c r="M34" s="17">
        <v>0</v>
      </c>
      <c r="O34" s="17">
        <v>0</v>
      </c>
      <c r="Q34" s="17">
        <v>0</v>
      </c>
      <c r="S34" s="17">
        <v>900000</v>
      </c>
      <c r="U34" s="17">
        <v>33510</v>
      </c>
      <c r="W34" s="17">
        <v>22052445696</v>
      </c>
      <c r="Y34" s="17">
        <v>29979553950</v>
      </c>
      <c r="AA34" s="30">
        <f t="shared" si="0"/>
        <v>1.5111348556870097</v>
      </c>
    </row>
    <row r="35" spans="1:27" ht="21.75" customHeight="1" x14ac:dyDescent="0.2">
      <c r="A35" s="34" t="s">
        <v>45</v>
      </c>
      <c r="B35" s="34"/>
      <c r="C35" s="34"/>
      <c r="E35" s="26">
        <v>5000000</v>
      </c>
      <c r="G35" s="17">
        <v>23927183840</v>
      </c>
      <c r="I35" s="17">
        <v>16988314500</v>
      </c>
      <c r="K35" s="17">
        <v>0</v>
      </c>
      <c r="M35" s="17">
        <v>0</v>
      </c>
      <c r="O35" s="17">
        <v>0</v>
      </c>
      <c r="Q35" s="17">
        <v>0</v>
      </c>
      <c r="S35" s="17">
        <v>5000000</v>
      </c>
      <c r="U35" s="17">
        <v>3476</v>
      </c>
      <c r="W35" s="17">
        <v>23927183840</v>
      </c>
      <c r="Y35" s="17">
        <v>17276589000</v>
      </c>
      <c r="AA35" s="30">
        <f t="shared" si="0"/>
        <v>0.87083536562353614</v>
      </c>
    </row>
    <row r="36" spans="1:27" ht="21.75" customHeight="1" x14ac:dyDescent="0.2">
      <c r="A36" s="34" t="s">
        <v>46</v>
      </c>
      <c r="B36" s="34"/>
      <c r="C36" s="34"/>
      <c r="E36" s="26">
        <v>4156719</v>
      </c>
      <c r="G36" s="17">
        <v>69295030103</v>
      </c>
      <c r="I36" s="17">
        <v>76648349982.172501</v>
      </c>
      <c r="K36" s="17">
        <v>0</v>
      </c>
      <c r="M36" s="17">
        <v>0</v>
      </c>
      <c r="O36" s="17">
        <v>0</v>
      </c>
      <c r="Q36" s="17">
        <v>0</v>
      </c>
      <c r="S36" s="17">
        <v>4156719</v>
      </c>
      <c r="U36" s="17">
        <v>18070</v>
      </c>
      <c r="W36" s="17">
        <v>69295030103</v>
      </c>
      <c r="Y36" s="17">
        <v>74664996451.636505</v>
      </c>
      <c r="AA36" s="30">
        <f t="shared" si="0"/>
        <v>3.7635275970413433</v>
      </c>
    </row>
    <row r="37" spans="1:27" ht="21.75" customHeight="1" x14ac:dyDescent="0.2">
      <c r="A37" s="34" t="s">
        <v>47</v>
      </c>
      <c r="B37" s="34"/>
      <c r="C37" s="34"/>
      <c r="E37" s="26">
        <v>494366</v>
      </c>
      <c r="G37" s="17">
        <v>11267160043</v>
      </c>
      <c r="I37" s="17">
        <v>14742735669</v>
      </c>
      <c r="K37" s="17">
        <v>0</v>
      </c>
      <c r="M37" s="17">
        <v>0</v>
      </c>
      <c r="O37" s="17">
        <v>0</v>
      </c>
      <c r="Q37" s="17">
        <v>0</v>
      </c>
      <c r="S37" s="17">
        <v>494366</v>
      </c>
      <c r="U37" s="17">
        <v>30300</v>
      </c>
      <c r="W37" s="17">
        <v>11267160043</v>
      </c>
      <c r="Y37" s="17">
        <v>14890163025.690001</v>
      </c>
      <c r="AA37" s="30">
        <f t="shared" si="0"/>
        <v>0.75054633542945381</v>
      </c>
    </row>
    <row r="38" spans="1:27" ht="21.75" customHeight="1" x14ac:dyDescent="0.2">
      <c r="A38" s="34" t="s">
        <v>48</v>
      </c>
      <c r="B38" s="34"/>
      <c r="C38" s="34"/>
      <c r="E38" s="26">
        <v>1000000</v>
      </c>
      <c r="G38" s="17">
        <v>29461649709</v>
      </c>
      <c r="I38" s="17">
        <v>30328465500</v>
      </c>
      <c r="K38" s="17">
        <v>0</v>
      </c>
      <c r="M38" s="17">
        <v>0</v>
      </c>
      <c r="O38" s="17">
        <v>0</v>
      </c>
      <c r="Q38" s="17">
        <v>0</v>
      </c>
      <c r="S38" s="17">
        <v>1000000</v>
      </c>
      <c r="U38" s="17">
        <v>29140</v>
      </c>
      <c r="W38" s="17">
        <v>29461649709</v>
      </c>
      <c r="Y38" s="17">
        <v>28966617000</v>
      </c>
      <c r="AA38" s="30">
        <f t="shared" si="0"/>
        <v>1.4600772470811187</v>
      </c>
    </row>
    <row r="39" spans="1:27" ht="21.75" customHeight="1" x14ac:dyDescent="0.2">
      <c r="A39" s="34" t="s">
        <v>49</v>
      </c>
      <c r="B39" s="34"/>
      <c r="C39" s="34"/>
      <c r="E39" s="26">
        <v>1200000</v>
      </c>
      <c r="G39" s="17">
        <v>30856608280</v>
      </c>
      <c r="I39" s="17">
        <v>28306567800</v>
      </c>
      <c r="K39" s="17">
        <v>0</v>
      </c>
      <c r="M39" s="17">
        <v>0</v>
      </c>
      <c r="O39" s="17">
        <v>0</v>
      </c>
      <c r="Q39" s="17">
        <v>0</v>
      </c>
      <c r="S39" s="17">
        <v>1200000</v>
      </c>
      <c r="U39" s="17">
        <v>22040</v>
      </c>
      <c r="W39" s="17">
        <v>30856608280</v>
      </c>
      <c r="Y39" s="17">
        <v>26290634400</v>
      </c>
      <c r="AA39" s="30">
        <f t="shared" si="0"/>
        <v>1.3251929660535837</v>
      </c>
    </row>
    <row r="40" spans="1:27" ht="21.75" customHeight="1" x14ac:dyDescent="0.2">
      <c r="A40" s="34" t="s">
        <v>50</v>
      </c>
      <c r="B40" s="34"/>
      <c r="C40" s="34"/>
      <c r="E40" s="26">
        <v>10180000</v>
      </c>
      <c r="G40" s="17">
        <v>41930149659</v>
      </c>
      <c r="I40" s="17">
        <v>38808010215</v>
      </c>
      <c r="K40" s="17">
        <v>0</v>
      </c>
      <c r="M40" s="17">
        <v>0</v>
      </c>
      <c r="O40" s="17">
        <v>0</v>
      </c>
      <c r="Q40" s="17">
        <v>0</v>
      </c>
      <c r="S40" s="17">
        <v>10180000</v>
      </c>
      <c r="U40" s="17">
        <v>3730</v>
      </c>
      <c r="W40" s="17">
        <v>41930149659</v>
      </c>
      <c r="Y40" s="17">
        <v>37745470170</v>
      </c>
      <c r="AA40" s="30">
        <f t="shared" si="0"/>
        <v>1.902579862038984</v>
      </c>
    </row>
    <row r="41" spans="1:27" ht="21.75" customHeight="1" x14ac:dyDescent="0.2">
      <c r="A41" s="34" t="s">
        <v>51</v>
      </c>
      <c r="B41" s="34"/>
      <c r="C41" s="34"/>
      <c r="E41" s="26">
        <v>4700000</v>
      </c>
      <c r="G41" s="17">
        <v>14517274782</v>
      </c>
      <c r="I41" s="17">
        <v>9610375995</v>
      </c>
      <c r="K41" s="17">
        <v>0</v>
      </c>
      <c r="M41" s="17">
        <v>0</v>
      </c>
      <c r="O41" s="17">
        <v>0</v>
      </c>
      <c r="Q41" s="17">
        <v>0</v>
      </c>
      <c r="S41" s="17">
        <v>4700000</v>
      </c>
      <c r="U41" s="17">
        <v>1947</v>
      </c>
      <c r="W41" s="17">
        <v>14517274782</v>
      </c>
      <c r="Y41" s="17">
        <v>9096452145</v>
      </c>
      <c r="AA41" s="30">
        <f t="shared" si="0"/>
        <v>0.45851135484950617</v>
      </c>
    </row>
    <row r="42" spans="1:27" ht="21.75" customHeight="1" x14ac:dyDescent="0.2">
      <c r="A42" s="34" t="s">
        <v>52</v>
      </c>
      <c r="B42" s="34"/>
      <c r="C42" s="34"/>
      <c r="E42" s="26">
        <v>1717452</v>
      </c>
      <c r="G42" s="17">
        <v>31686914670</v>
      </c>
      <c r="I42" s="17">
        <v>36705512952.900002</v>
      </c>
      <c r="K42" s="17">
        <v>0</v>
      </c>
      <c r="M42" s="17">
        <v>0</v>
      </c>
      <c r="O42" s="17">
        <v>0</v>
      </c>
      <c r="Q42" s="17">
        <v>0</v>
      </c>
      <c r="S42" s="17">
        <v>1717452</v>
      </c>
      <c r="U42" s="17">
        <v>11130</v>
      </c>
      <c r="W42" s="17">
        <v>16703863422</v>
      </c>
      <c r="Y42" s="17">
        <v>19001505077.478001</v>
      </c>
      <c r="AA42" s="30">
        <f t="shared" si="0"/>
        <v>0.9577806488041728</v>
      </c>
    </row>
    <row r="43" spans="1:27" ht="21.75" customHeight="1" x14ac:dyDescent="0.2">
      <c r="A43" s="34" t="s">
        <v>53</v>
      </c>
      <c r="B43" s="34"/>
      <c r="C43" s="34"/>
      <c r="E43" s="26">
        <v>41000000</v>
      </c>
      <c r="G43" s="17">
        <v>115683666782</v>
      </c>
      <c r="I43" s="17">
        <v>197259282000</v>
      </c>
      <c r="K43" s="17">
        <v>0</v>
      </c>
      <c r="M43" s="17">
        <v>0</v>
      </c>
      <c r="O43" s="17">
        <v>0</v>
      </c>
      <c r="Q43" s="17">
        <v>0</v>
      </c>
      <c r="S43" s="17">
        <v>41000000</v>
      </c>
      <c r="U43" s="17">
        <v>4698</v>
      </c>
      <c r="W43" s="17">
        <v>115683666846</v>
      </c>
      <c r="Y43" s="17">
        <v>191471922900</v>
      </c>
      <c r="AA43" s="30">
        <f t="shared" si="0"/>
        <v>9.6512408777718228</v>
      </c>
    </row>
    <row r="44" spans="1:27" ht="21.75" customHeight="1" x14ac:dyDescent="0.2">
      <c r="A44" s="34" t="s">
        <v>54</v>
      </c>
      <c r="B44" s="34"/>
      <c r="C44" s="34"/>
      <c r="E44" s="26">
        <v>1121634</v>
      </c>
      <c r="G44" s="17">
        <v>10605512729</v>
      </c>
      <c r="I44" s="17">
        <v>12688247960.226</v>
      </c>
      <c r="K44" s="17">
        <v>0</v>
      </c>
      <c r="M44" s="17">
        <v>0</v>
      </c>
      <c r="O44" s="17">
        <v>0</v>
      </c>
      <c r="Q44" s="17">
        <v>0</v>
      </c>
      <c r="S44" s="17">
        <v>1121634</v>
      </c>
      <c r="U44" s="17">
        <v>11060</v>
      </c>
      <c r="W44" s="17">
        <v>10605512729</v>
      </c>
      <c r="Y44" s="17">
        <v>12331460671.362</v>
      </c>
      <c r="AA44" s="30">
        <f t="shared" si="0"/>
        <v>0.62157362558186602</v>
      </c>
    </row>
    <row r="45" spans="1:27" ht="21.75" customHeight="1" x14ac:dyDescent="0.2">
      <c r="A45" s="34" t="s">
        <v>55</v>
      </c>
      <c r="B45" s="34"/>
      <c r="C45" s="34"/>
      <c r="E45" s="26">
        <v>19110471</v>
      </c>
      <c r="G45" s="17">
        <v>43186766823</v>
      </c>
      <c r="I45" s="17">
        <v>28932071111.368599</v>
      </c>
      <c r="K45" s="17">
        <v>0</v>
      </c>
      <c r="M45" s="17">
        <v>0</v>
      </c>
      <c r="O45" s="17">
        <v>0</v>
      </c>
      <c r="Q45" s="17">
        <v>0</v>
      </c>
      <c r="S45" s="17">
        <v>19110471</v>
      </c>
      <c r="U45" s="17">
        <v>1286</v>
      </c>
      <c r="W45" s="17">
        <v>43186766823</v>
      </c>
      <c r="Y45" s="17">
        <v>24429838115.049301</v>
      </c>
      <c r="AA45" s="30">
        <f t="shared" si="0"/>
        <v>1.2313985710398481</v>
      </c>
    </row>
    <row r="46" spans="1:27" ht="21.75" customHeight="1" x14ac:dyDescent="0.2">
      <c r="A46" s="34" t="s">
        <v>56</v>
      </c>
      <c r="B46" s="34"/>
      <c r="C46" s="34"/>
      <c r="E46" s="26">
        <v>13677607</v>
      </c>
      <c r="G46" s="17">
        <v>53317848586</v>
      </c>
      <c r="I46" s="17">
        <v>36696211918.306602</v>
      </c>
      <c r="K46" s="17">
        <v>0</v>
      </c>
      <c r="M46" s="17">
        <v>0</v>
      </c>
      <c r="O46" s="17">
        <v>0</v>
      </c>
      <c r="Q46" s="17">
        <v>0</v>
      </c>
      <c r="S46" s="17">
        <v>13677607</v>
      </c>
      <c r="U46" s="17">
        <v>2672</v>
      </c>
      <c r="W46" s="17">
        <v>53317848586</v>
      </c>
      <c r="Y46" s="17">
        <v>36329113836.871201</v>
      </c>
      <c r="AA46" s="30">
        <f t="shared" si="0"/>
        <v>1.831187691674022</v>
      </c>
    </row>
    <row r="47" spans="1:27" ht="21.75" customHeight="1" x14ac:dyDescent="0.2">
      <c r="A47" s="34" t="s">
        <v>57</v>
      </c>
      <c r="B47" s="34"/>
      <c r="C47" s="34"/>
      <c r="E47" s="26">
        <v>2204347</v>
      </c>
      <c r="G47" s="17">
        <v>19798801867</v>
      </c>
      <c r="I47" s="17">
        <v>49368437479.435501</v>
      </c>
      <c r="K47" s="17">
        <v>0</v>
      </c>
      <c r="M47" s="17">
        <v>0</v>
      </c>
      <c r="O47" s="17">
        <v>0</v>
      </c>
      <c r="Q47" s="17">
        <v>0</v>
      </c>
      <c r="S47" s="17">
        <v>2204347</v>
      </c>
      <c r="U47" s="17">
        <v>21620</v>
      </c>
      <c r="W47" s="17">
        <v>19798801867</v>
      </c>
      <c r="Y47" s="17">
        <v>47374417146.266998</v>
      </c>
      <c r="AA47" s="30">
        <f t="shared" si="0"/>
        <v>2.3879318930820976</v>
      </c>
    </row>
    <row r="48" spans="1:27" ht="21.75" customHeight="1" x14ac:dyDescent="0.2">
      <c r="A48" s="34" t="s">
        <v>58</v>
      </c>
      <c r="B48" s="34"/>
      <c r="C48" s="34"/>
      <c r="E48" s="26">
        <v>4000000</v>
      </c>
      <c r="G48" s="17">
        <v>29907131035</v>
      </c>
      <c r="I48" s="17">
        <v>24175296000</v>
      </c>
      <c r="K48" s="17">
        <v>0</v>
      </c>
      <c r="M48" s="17">
        <v>0</v>
      </c>
      <c r="O48" s="17">
        <v>0</v>
      </c>
      <c r="Q48" s="17">
        <v>0</v>
      </c>
      <c r="S48" s="17">
        <v>4000000</v>
      </c>
      <c r="U48" s="17">
        <v>5640</v>
      </c>
      <c r="W48" s="17">
        <v>29907131035</v>
      </c>
      <c r="Y48" s="17">
        <v>22425768000</v>
      </c>
      <c r="AA48" s="30">
        <f t="shared" si="0"/>
        <v>1.1303823848369952</v>
      </c>
    </row>
    <row r="49" spans="1:27" ht="21.75" customHeight="1" x14ac:dyDescent="0.2">
      <c r="A49" s="34" t="s">
        <v>59</v>
      </c>
      <c r="B49" s="34"/>
      <c r="C49" s="34"/>
      <c r="E49" s="26">
        <v>13000000</v>
      </c>
      <c r="G49" s="17">
        <v>52778512537</v>
      </c>
      <c r="I49" s="17">
        <v>89166285000</v>
      </c>
      <c r="K49" s="17">
        <v>0</v>
      </c>
      <c r="M49" s="17">
        <v>0</v>
      </c>
      <c r="O49" s="17">
        <v>0</v>
      </c>
      <c r="Q49" s="17">
        <v>0</v>
      </c>
      <c r="S49" s="17">
        <v>13000000</v>
      </c>
      <c r="U49" s="17">
        <v>6860</v>
      </c>
      <c r="W49" s="17">
        <v>52778512537</v>
      </c>
      <c r="Y49" s="17">
        <v>88649379000</v>
      </c>
      <c r="AA49" s="30">
        <f t="shared" si="0"/>
        <v>4.4684176010533347</v>
      </c>
    </row>
    <row r="50" spans="1:27" ht="21.75" customHeight="1" x14ac:dyDescent="0.2">
      <c r="A50" s="34" t="s">
        <v>60</v>
      </c>
      <c r="B50" s="34"/>
      <c r="C50" s="34"/>
      <c r="E50" s="26">
        <v>3234808</v>
      </c>
      <c r="G50" s="17">
        <v>40641741878</v>
      </c>
      <c r="I50" s="17">
        <v>48136946559.227997</v>
      </c>
      <c r="K50" s="17">
        <v>0</v>
      </c>
      <c r="M50" s="17">
        <v>0</v>
      </c>
      <c r="O50" s="17">
        <v>0</v>
      </c>
      <c r="Q50" s="17">
        <v>0</v>
      </c>
      <c r="S50" s="17">
        <v>3234808</v>
      </c>
      <c r="U50" s="17">
        <v>14150</v>
      </c>
      <c r="W50" s="17">
        <v>40641741878</v>
      </c>
      <c r="Y50" s="17">
        <v>45500186627.459999</v>
      </c>
      <c r="AA50" s="30">
        <f t="shared" si="0"/>
        <v>2.2934603385924883</v>
      </c>
    </row>
    <row r="51" spans="1:27" ht="21.75" customHeight="1" x14ac:dyDescent="0.2">
      <c r="A51" s="34" t="s">
        <v>61</v>
      </c>
      <c r="B51" s="34"/>
      <c r="C51" s="34"/>
      <c r="E51" s="26">
        <v>7407958</v>
      </c>
      <c r="G51" s="17">
        <v>25441287619</v>
      </c>
      <c r="I51" s="17">
        <v>34521872486.731201</v>
      </c>
      <c r="K51" s="17">
        <v>0</v>
      </c>
      <c r="M51" s="17">
        <v>0</v>
      </c>
      <c r="O51" s="17">
        <v>0</v>
      </c>
      <c r="Q51" s="17">
        <v>0</v>
      </c>
      <c r="S51" s="17">
        <v>7407958</v>
      </c>
      <c r="U51" s="17">
        <v>4052</v>
      </c>
      <c r="W51" s="17">
        <v>25441287619</v>
      </c>
      <c r="Y51" s="17">
        <v>29838444393.394798</v>
      </c>
      <c r="AA51" s="30">
        <f t="shared" si="0"/>
        <v>1.5040221558178823</v>
      </c>
    </row>
    <row r="52" spans="1:27" ht="21.75" customHeight="1" x14ac:dyDescent="0.2">
      <c r="A52" s="34" t="s">
        <v>62</v>
      </c>
      <c r="B52" s="34"/>
      <c r="C52" s="34"/>
      <c r="E52" s="26">
        <v>6986752</v>
      </c>
      <c r="G52" s="17">
        <v>34166242538</v>
      </c>
      <c r="I52" s="17">
        <f>59+49032976628.736</f>
        <v>49032976687.736</v>
      </c>
      <c r="K52" s="17">
        <v>0</v>
      </c>
      <c r="M52" s="17">
        <v>0</v>
      </c>
      <c r="O52" s="17">
        <v>0</v>
      </c>
      <c r="Q52" s="17">
        <v>0</v>
      </c>
      <c r="S52" s="17">
        <v>6986752</v>
      </c>
      <c r="U52" s="17">
        <v>7440</v>
      </c>
      <c r="W52" s="17">
        <v>34166242538</v>
      </c>
      <c r="Y52" s="17">
        <v>51672145342.463997</v>
      </c>
      <c r="AA52" s="30">
        <f t="shared" si="0"/>
        <v>2.6045610960506811</v>
      </c>
    </row>
    <row r="53" spans="1:27" ht="21.75" customHeight="1" x14ac:dyDescent="0.2">
      <c r="A53" s="34" t="s">
        <v>63</v>
      </c>
      <c r="B53" s="34"/>
      <c r="C53" s="34"/>
      <c r="E53" s="26">
        <v>3738379</v>
      </c>
      <c r="G53" s="17">
        <v>15622939272</v>
      </c>
      <c r="I53" s="17">
        <v>17592186143.193298</v>
      </c>
      <c r="K53" s="17">
        <v>0</v>
      </c>
      <c r="M53" s="17">
        <v>0</v>
      </c>
      <c r="O53" s="17">
        <v>0</v>
      </c>
      <c r="Q53" s="17">
        <v>0</v>
      </c>
      <c r="S53" s="17">
        <v>3738379</v>
      </c>
      <c r="U53" s="17">
        <v>5120</v>
      </c>
      <c r="W53" s="17">
        <v>15622939272</v>
      </c>
      <c r="Y53" s="17">
        <v>19026614502.144001</v>
      </c>
      <c r="AA53" s="30">
        <f t="shared" si="0"/>
        <v>0.95904630228528609</v>
      </c>
    </row>
    <row r="54" spans="1:27" ht="21.75" customHeight="1" x14ac:dyDescent="0.2">
      <c r="A54" s="35" t="s">
        <v>64</v>
      </c>
      <c r="B54" s="35"/>
      <c r="C54" s="35"/>
      <c r="E54" s="26">
        <v>0</v>
      </c>
      <c r="G54" s="18">
        <v>0</v>
      </c>
      <c r="I54" s="18">
        <v>0</v>
      </c>
      <c r="K54" s="18">
        <v>1717452</v>
      </c>
      <c r="M54" s="18">
        <v>0</v>
      </c>
      <c r="O54" s="18">
        <v>0</v>
      </c>
      <c r="Q54" s="18">
        <v>0</v>
      </c>
      <c r="S54" s="18">
        <v>1717452</v>
      </c>
      <c r="U54" s="17">
        <v>10130</v>
      </c>
      <c r="W54" s="18">
        <v>14983051249</v>
      </c>
      <c r="Y54" s="18">
        <f>17294271916.8784-4</f>
        <v>17294271912.878399</v>
      </c>
      <c r="AA54" s="30">
        <f t="shared" si="0"/>
        <v>0.87172668195349867</v>
      </c>
    </row>
    <row r="55" spans="1:27" ht="21.75" customHeight="1" thickBot="1" x14ac:dyDescent="0.25">
      <c r="A55" s="27" t="s">
        <v>65</v>
      </c>
      <c r="B55" s="27"/>
      <c r="C55" s="27"/>
      <c r="D55" s="28"/>
      <c r="E55" s="26"/>
      <c r="G55" s="19">
        <v>1817259658864</v>
      </c>
      <c r="I55" s="19">
        <f>SUM(I9:I54)</f>
        <v>1993180510832.5261</v>
      </c>
      <c r="K55" s="19">
        <v>1717452</v>
      </c>
      <c r="M55" s="19">
        <v>0</v>
      </c>
      <c r="O55" s="19">
        <v>-1010365</v>
      </c>
      <c r="Q55" s="19">
        <v>2300973532</v>
      </c>
      <c r="S55" s="19">
        <v>366266551</v>
      </c>
      <c r="U55" s="17"/>
      <c r="W55" s="19">
        <v>1814663835863</v>
      </c>
      <c r="Y55" s="19">
        <f>SUM(Y9:Y54)</f>
        <v>1920888664307.1272</v>
      </c>
      <c r="AA55" s="22">
        <f>SUM(AA9:AA54)</f>
        <v>96.823382341502878</v>
      </c>
    </row>
    <row r="56" spans="1:27" ht="13.5" thickTop="1" x14ac:dyDescent="0.2"/>
    <row r="57" spans="1:27" x14ac:dyDescent="0.2">
      <c r="I57" s="20"/>
    </row>
    <row r="58" spans="1:27" x14ac:dyDescent="0.2">
      <c r="I58" s="20"/>
    </row>
  </sheetData>
  <mergeCells count="58">
    <mergeCell ref="A1:AA1"/>
    <mergeCell ref="A2:AA2"/>
    <mergeCell ref="A3:AA3"/>
    <mergeCell ref="B4:AA4"/>
    <mergeCell ref="A5:B5"/>
    <mergeCell ref="C5:AA5"/>
    <mergeCell ref="E6:I6"/>
    <mergeCell ref="K6:Q6"/>
    <mergeCell ref="S6:AA6"/>
    <mergeCell ref="K7:M7"/>
    <mergeCell ref="O7:Q7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A26:C26"/>
    <mergeCell ref="A27:C27"/>
    <mergeCell ref="A28:C28"/>
    <mergeCell ref="A29:C29"/>
    <mergeCell ref="A30:C30"/>
    <mergeCell ref="A31:C31"/>
    <mergeCell ref="A32:C32"/>
    <mergeCell ref="A33:C33"/>
    <mergeCell ref="A34:C34"/>
    <mergeCell ref="A35:C35"/>
    <mergeCell ref="A36:C36"/>
    <mergeCell ref="A37:C37"/>
    <mergeCell ref="A38:C38"/>
    <mergeCell ref="A39:C39"/>
    <mergeCell ref="A40:C40"/>
    <mergeCell ref="A41:C41"/>
    <mergeCell ref="A42:C42"/>
    <mergeCell ref="A43:C43"/>
    <mergeCell ref="A44:C44"/>
    <mergeCell ref="A45:C45"/>
    <mergeCell ref="A46:C46"/>
    <mergeCell ref="A52:C52"/>
    <mergeCell ref="A53:C53"/>
    <mergeCell ref="A54:C54"/>
    <mergeCell ref="A47:C47"/>
    <mergeCell ref="A48:C48"/>
    <mergeCell ref="A49:C49"/>
    <mergeCell ref="A50:C50"/>
    <mergeCell ref="A51:C51"/>
  </mergeCells>
  <pageMargins left="0.39" right="0.39" top="0.39" bottom="0.39" header="0" footer="0"/>
  <pageSetup scale="56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W58"/>
  <sheetViews>
    <sheetView rightToLeft="1" tabSelected="1" view="pageBreakPreview" topLeftCell="A34" zoomScale="60" zoomScaleNormal="100" workbookViewId="0">
      <selection activeCell="R1" sqref="R1:R1048576"/>
    </sheetView>
  </sheetViews>
  <sheetFormatPr defaultRowHeight="12.75" x14ac:dyDescent="0.2"/>
  <cols>
    <col min="1" max="1" width="26.28515625" style="44" bestFit="1" customWidth="1"/>
    <col min="2" max="2" width="1.28515625" style="44" customWidth="1"/>
    <col min="3" max="3" width="12.28515625" style="44" bestFit="1" customWidth="1"/>
    <col min="4" max="4" width="1.28515625" style="44" customWidth="1"/>
    <col min="5" max="5" width="19" style="44" bestFit="1" customWidth="1"/>
    <col min="6" max="6" width="1.28515625" style="44" customWidth="1"/>
    <col min="7" max="7" width="19.140625" style="44" bestFit="1" customWidth="1"/>
    <col min="8" max="8" width="1.28515625" style="44" customWidth="1"/>
    <col min="9" max="9" width="27.7109375" style="44" bestFit="1" customWidth="1"/>
    <col min="10" max="10" width="1.28515625" style="44" customWidth="1"/>
    <col min="11" max="11" width="12.28515625" style="44" bestFit="1" customWidth="1"/>
    <col min="12" max="12" width="1.28515625" style="44" customWidth="1"/>
    <col min="13" max="13" width="19" style="44" bestFit="1" customWidth="1"/>
    <col min="14" max="14" width="1.28515625" style="44" customWidth="1"/>
    <col min="15" max="15" width="19.140625" style="44" bestFit="1" customWidth="1"/>
    <col min="16" max="16" width="1.28515625" style="44" customWidth="1"/>
    <col min="17" max="17" width="18.28515625" style="44" customWidth="1"/>
    <col min="18" max="18" width="1.28515625" style="44" customWidth="1"/>
    <col min="19" max="19" width="0.28515625" style="44" customWidth="1"/>
    <col min="20" max="20" width="16.7109375" style="44" customWidth="1"/>
    <col min="21" max="16384" width="9.140625" style="44"/>
  </cols>
  <sheetData>
    <row r="1" spans="1:23" ht="29.1" customHeight="1" x14ac:dyDescent="0.2">
      <c r="A1" s="52" t="s">
        <v>0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</row>
    <row r="2" spans="1:23" ht="21.75" customHeight="1" x14ac:dyDescent="0.2">
      <c r="A2" s="52" t="s">
        <v>80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</row>
    <row r="3" spans="1:23" ht="21.75" customHeight="1" x14ac:dyDescent="0.2">
      <c r="A3" s="52" t="s">
        <v>2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</row>
    <row r="4" spans="1:23" ht="14.45" customHeight="1" x14ac:dyDescent="0.2"/>
    <row r="5" spans="1:23" ht="14.45" customHeight="1" x14ac:dyDescent="0.2">
      <c r="A5" s="54" t="s">
        <v>184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</row>
    <row r="6" spans="1:23" ht="14.45" customHeight="1" x14ac:dyDescent="0.2">
      <c r="A6" s="55" t="s">
        <v>83</v>
      </c>
      <c r="C6" s="55" t="s">
        <v>99</v>
      </c>
      <c r="D6" s="55"/>
      <c r="E6" s="55"/>
      <c r="F6" s="55"/>
      <c r="G6" s="55"/>
      <c r="H6" s="55"/>
      <c r="I6" s="55"/>
      <c r="K6" s="55" t="s">
        <v>100</v>
      </c>
      <c r="L6" s="55"/>
      <c r="M6" s="55"/>
      <c r="N6" s="55"/>
      <c r="O6" s="55"/>
      <c r="P6" s="55"/>
      <c r="Q6" s="55"/>
      <c r="R6" s="55"/>
    </row>
    <row r="7" spans="1:23" ht="40.5" customHeight="1" x14ac:dyDescent="0.2">
      <c r="A7" s="55"/>
      <c r="C7" s="74" t="s">
        <v>13</v>
      </c>
      <c r="D7" s="75"/>
      <c r="E7" s="74" t="s">
        <v>15</v>
      </c>
      <c r="F7" s="75"/>
      <c r="G7" s="74" t="s">
        <v>182</v>
      </c>
      <c r="H7" s="75"/>
      <c r="I7" s="74" t="s">
        <v>185</v>
      </c>
      <c r="J7" s="76"/>
      <c r="K7" s="74" t="s">
        <v>13</v>
      </c>
      <c r="L7" s="75"/>
      <c r="M7" s="74" t="s">
        <v>15</v>
      </c>
      <c r="N7" s="75"/>
      <c r="O7" s="74" t="s">
        <v>182</v>
      </c>
      <c r="P7" s="75"/>
      <c r="Q7" s="77" t="s">
        <v>185</v>
      </c>
      <c r="R7" s="77"/>
      <c r="S7" s="76"/>
      <c r="T7" s="76"/>
      <c r="U7" s="76"/>
      <c r="V7" s="76"/>
      <c r="W7" s="76"/>
    </row>
    <row r="8" spans="1:23" ht="21.75" customHeight="1" x14ac:dyDescent="0.2">
      <c r="A8" s="78" t="s">
        <v>46</v>
      </c>
      <c r="C8" s="79">
        <v>4156719</v>
      </c>
      <c r="D8" s="76"/>
      <c r="E8" s="79">
        <v>74664996451</v>
      </c>
      <c r="F8" s="76"/>
      <c r="G8" s="79">
        <v>76648349987</v>
      </c>
      <c r="H8" s="76"/>
      <c r="I8" s="79">
        <v>-1983353535</v>
      </c>
      <c r="J8" s="76"/>
      <c r="K8" s="79">
        <v>4156719</v>
      </c>
      <c r="L8" s="76"/>
      <c r="M8" s="79">
        <v>74664996451</v>
      </c>
      <c r="N8" s="76"/>
      <c r="O8" s="79">
        <v>69295030103</v>
      </c>
      <c r="P8" s="76"/>
      <c r="Q8" s="80">
        <v>5369966348</v>
      </c>
      <c r="R8" s="80"/>
      <c r="S8" s="76"/>
      <c r="T8" s="76"/>
      <c r="U8" s="76"/>
      <c r="V8" s="76"/>
      <c r="W8" s="76"/>
    </row>
    <row r="9" spans="1:23" ht="21.75" customHeight="1" x14ac:dyDescent="0.2">
      <c r="A9" s="81" t="s">
        <v>49</v>
      </c>
      <c r="C9" s="65">
        <v>1200000</v>
      </c>
      <c r="D9" s="76"/>
      <c r="E9" s="65">
        <v>26290634400</v>
      </c>
      <c r="F9" s="76"/>
      <c r="G9" s="65">
        <v>28306567800</v>
      </c>
      <c r="H9" s="76"/>
      <c r="I9" s="65">
        <v>-2015933400</v>
      </c>
      <c r="J9" s="76"/>
      <c r="K9" s="65">
        <v>1200000</v>
      </c>
      <c r="L9" s="76"/>
      <c r="M9" s="65">
        <v>26290634400</v>
      </c>
      <c r="N9" s="76"/>
      <c r="O9" s="65">
        <v>33543223200</v>
      </c>
      <c r="P9" s="76"/>
      <c r="Q9" s="82">
        <v>-7252588800</v>
      </c>
      <c r="R9" s="82"/>
      <c r="S9" s="76"/>
      <c r="T9" s="76"/>
      <c r="U9" s="76"/>
      <c r="V9" s="76"/>
      <c r="W9" s="76"/>
    </row>
    <row r="10" spans="1:23" ht="21.75" customHeight="1" x14ac:dyDescent="0.2">
      <c r="A10" s="81" t="s">
        <v>22</v>
      </c>
      <c r="C10" s="65">
        <v>8278845</v>
      </c>
      <c r="D10" s="76"/>
      <c r="E10" s="65">
        <v>25083777738</v>
      </c>
      <c r="F10" s="76"/>
      <c r="G10" s="65">
        <v>26244149350</v>
      </c>
      <c r="H10" s="76"/>
      <c r="I10" s="65">
        <v>-1160371611</v>
      </c>
      <c r="J10" s="76"/>
      <c r="K10" s="65">
        <v>8278845</v>
      </c>
      <c r="L10" s="76"/>
      <c r="M10" s="65">
        <v>25083777738</v>
      </c>
      <c r="N10" s="76"/>
      <c r="O10" s="65">
        <v>45145165858</v>
      </c>
      <c r="P10" s="76"/>
      <c r="Q10" s="82">
        <v>-20061388119</v>
      </c>
      <c r="R10" s="82"/>
      <c r="S10" s="76"/>
      <c r="T10" s="76"/>
      <c r="U10" s="76"/>
      <c r="V10" s="76"/>
      <c r="W10" s="76"/>
    </row>
    <row r="11" spans="1:23" ht="21.75" customHeight="1" x14ac:dyDescent="0.2">
      <c r="A11" s="81" t="s">
        <v>54</v>
      </c>
      <c r="C11" s="65">
        <v>1121634</v>
      </c>
      <c r="D11" s="76"/>
      <c r="E11" s="65">
        <v>12331460671</v>
      </c>
      <c r="F11" s="76"/>
      <c r="G11" s="65">
        <v>12688247964</v>
      </c>
      <c r="H11" s="76"/>
      <c r="I11" s="65">
        <v>-356787292</v>
      </c>
      <c r="J11" s="76"/>
      <c r="K11" s="65">
        <v>1121634</v>
      </c>
      <c r="L11" s="76"/>
      <c r="M11" s="65">
        <v>12331460671</v>
      </c>
      <c r="N11" s="76"/>
      <c r="O11" s="65">
        <v>10605512729</v>
      </c>
      <c r="P11" s="76"/>
      <c r="Q11" s="82">
        <v>1725947942</v>
      </c>
      <c r="R11" s="82"/>
      <c r="S11" s="76"/>
      <c r="T11" s="76"/>
      <c r="U11" s="76"/>
      <c r="V11" s="76"/>
      <c r="W11" s="76"/>
    </row>
    <row r="12" spans="1:23" ht="21.75" customHeight="1" x14ac:dyDescent="0.2">
      <c r="A12" s="81" t="s">
        <v>43</v>
      </c>
      <c r="C12" s="65">
        <v>751229</v>
      </c>
      <c r="D12" s="76"/>
      <c r="E12" s="65">
        <v>9640661109</v>
      </c>
      <c r="F12" s="76"/>
      <c r="G12" s="65">
        <v>9185138009</v>
      </c>
      <c r="H12" s="76"/>
      <c r="I12" s="65">
        <v>455523100</v>
      </c>
      <c r="J12" s="76"/>
      <c r="K12" s="65">
        <v>751229</v>
      </c>
      <c r="L12" s="76"/>
      <c r="M12" s="65">
        <v>9640661109</v>
      </c>
      <c r="N12" s="76"/>
      <c r="O12" s="65">
        <v>8736090152</v>
      </c>
      <c r="P12" s="76"/>
      <c r="Q12" s="82">
        <v>904570957</v>
      </c>
      <c r="R12" s="82"/>
      <c r="S12" s="76"/>
      <c r="T12" s="76"/>
      <c r="U12" s="76"/>
      <c r="V12" s="76"/>
      <c r="W12" s="76"/>
    </row>
    <row r="13" spans="1:23" ht="21.75" customHeight="1" x14ac:dyDescent="0.2">
      <c r="A13" s="81" t="s">
        <v>45</v>
      </c>
      <c r="C13" s="65">
        <v>5000000</v>
      </c>
      <c r="D13" s="76"/>
      <c r="E13" s="65">
        <v>17276589000</v>
      </c>
      <c r="F13" s="76"/>
      <c r="G13" s="65">
        <v>16988314500</v>
      </c>
      <c r="H13" s="76"/>
      <c r="I13" s="65">
        <v>288274500</v>
      </c>
      <c r="J13" s="76"/>
      <c r="K13" s="65">
        <v>5000000</v>
      </c>
      <c r="L13" s="76"/>
      <c r="M13" s="65">
        <v>17276589000</v>
      </c>
      <c r="N13" s="76"/>
      <c r="O13" s="65">
        <v>23927183840</v>
      </c>
      <c r="P13" s="76"/>
      <c r="Q13" s="82">
        <v>-6650594840</v>
      </c>
      <c r="R13" s="82"/>
      <c r="S13" s="76"/>
      <c r="T13" s="76"/>
      <c r="U13" s="76"/>
      <c r="V13" s="76"/>
      <c r="W13" s="76"/>
    </row>
    <row r="14" spans="1:23" ht="21.75" customHeight="1" x14ac:dyDescent="0.2">
      <c r="A14" s="81" t="s">
        <v>26</v>
      </c>
      <c r="C14" s="65">
        <v>7100000</v>
      </c>
      <c r="D14" s="76"/>
      <c r="E14" s="65">
        <v>85892878350</v>
      </c>
      <c r="F14" s="76"/>
      <c r="G14" s="65">
        <v>90127531350</v>
      </c>
      <c r="H14" s="76"/>
      <c r="I14" s="65">
        <v>-4234653000</v>
      </c>
      <c r="J14" s="76"/>
      <c r="K14" s="65">
        <v>7100000</v>
      </c>
      <c r="L14" s="76"/>
      <c r="M14" s="65">
        <v>85892878350</v>
      </c>
      <c r="N14" s="76"/>
      <c r="O14" s="65">
        <v>89502981447</v>
      </c>
      <c r="P14" s="76"/>
      <c r="Q14" s="82">
        <v>-3610103097</v>
      </c>
      <c r="R14" s="82"/>
      <c r="S14" s="76"/>
      <c r="T14" s="76"/>
      <c r="U14" s="76"/>
      <c r="V14" s="76"/>
      <c r="W14" s="76"/>
    </row>
    <row r="15" spans="1:23" ht="21.75" customHeight="1" x14ac:dyDescent="0.2">
      <c r="A15" s="81" t="s">
        <v>58</v>
      </c>
      <c r="C15" s="65">
        <v>4000000</v>
      </c>
      <c r="D15" s="76"/>
      <c r="E15" s="65">
        <v>22425768000</v>
      </c>
      <c r="F15" s="76"/>
      <c r="G15" s="65">
        <v>24175296000</v>
      </c>
      <c r="H15" s="76"/>
      <c r="I15" s="65">
        <v>-1749528000</v>
      </c>
      <c r="J15" s="76"/>
      <c r="K15" s="65">
        <v>4000000</v>
      </c>
      <c r="L15" s="76"/>
      <c r="M15" s="65">
        <v>22425768000</v>
      </c>
      <c r="N15" s="76"/>
      <c r="O15" s="65">
        <v>29907131035</v>
      </c>
      <c r="P15" s="76"/>
      <c r="Q15" s="82">
        <v>-7481363035</v>
      </c>
      <c r="R15" s="82"/>
      <c r="S15" s="76"/>
      <c r="T15" s="76"/>
      <c r="U15" s="76"/>
      <c r="V15" s="76"/>
      <c r="W15" s="76"/>
    </row>
    <row r="16" spans="1:23" ht="21.75" customHeight="1" x14ac:dyDescent="0.2">
      <c r="A16" s="81" t="s">
        <v>29</v>
      </c>
      <c r="C16" s="65">
        <v>3877905</v>
      </c>
      <c r="D16" s="76"/>
      <c r="E16" s="65">
        <v>47799910169</v>
      </c>
      <c r="F16" s="76"/>
      <c r="G16" s="65">
        <v>61137627043</v>
      </c>
      <c r="H16" s="76"/>
      <c r="I16" s="65">
        <v>-13337716873</v>
      </c>
      <c r="J16" s="76"/>
      <c r="K16" s="65">
        <v>3877905</v>
      </c>
      <c r="L16" s="76"/>
      <c r="M16" s="65">
        <v>47799910169</v>
      </c>
      <c r="N16" s="76"/>
      <c r="O16" s="65">
        <v>62985628425</v>
      </c>
      <c r="P16" s="76"/>
      <c r="Q16" s="82">
        <v>-15185718255</v>
      </c>
      <c r="R16" s="82"/>
      <c r="S16" s="76"/>
      <c r="T16" s="76"/>
      <c r="U16" s="76"/>
      <c r="V16" s="76"/>
      <c r="W16" s="76"/>
    </row>
    <row r="17" spans="1:23" ht="21.75" customHeight="1" x14ac:dyDescent="0.2">
      <c r="A17" s="81" t="s">
        <v>25</v>
      </c>
      <c r="C17" s="65">
        <v>1596219</v>
      </c>
      <c r="D17" s="76"/>
      <c r="E17" s="65">
        <v>52203137249</v>
      </c>
      <c r="F17" s="76"/>
      <c r="G17" s="65">
        <v>53869194825</v>
      </c>
      <c r="H17" s="76"/>
      <c r="I17" s="65">
        <v>-1666057575</v>
      </c>
      <c r="J17" s="76"/>
      <c r="K17" s="65">
        <v>1596219</v>
      </c>
      <c r="L17" s="76"/>
      <c r="M17" s="65">
        <v>52203137249</v>
      </c>
      <c r="N17" s="76"/>
      <c r="O17" s="65">
        <v>59672495390</v>
      </c>
      <c r="P17" s="76"/>
      <c r="Q17" s="82">
        <v>-7469358140</v>
      </c>
      <c r="R17" s="82"/>
      <c r="S17" s="76"/>
      <c r="T17" s="76"/>
      <c r="U17" s="76"/>
      <c r="V17" s="76"/>
      <c r="W17" s="76"/>
    </row>
    <row r="18" spans="1:23" ht="21.75" customHeight="1" x14ac:dyDescent="0.2">
      <c r="A18" s="81" t="s">
        <v>64</v>
      </c>
      <c r="C18" s="65">
        <v>1717452</v>
      </c>
      <c r="D18" s="76"/>
      <c r="E18" s="65">
        <v>17294271916</v>
      </c>
      <c r="F18" s="76"/>
      <c r="G18" s="65">
        <v>14983051249</v>
      </c>
      <c r="H18" s="76"/>
      <c r="I18" s="65">
        <v>2311220667</v>
      </c>
      <c r="J18" s="76"/>
      <c r="K18" s="65">
        <v>1717452</v>
      </c>
      <c r="L18" s="76"/>
      <c r="M18" s="65">
        <v>17294271916</v>
      </c>
      <c r="N18" s="76"/>
      <c r="O18" s="65">
        <v>14983051249</v>
      </c>
      <c r="P18" s="76"/>
      <c r="Q18" s="82">
        <v>2311220667</v>
      </c>
      <c r="R18" s="82"/>
      <c r="S18" s="76"/>
      <c r="T18" s="76"/>
      <c r="U18" s="76"/>
      <c r="V18" s="76"/>
      <c r="W18" s="76"/>
    </row>
    <row r="19" spans="1:23" ht="21.75" customHeight="1" x14ac:dyDescent="0.2">
      <c r="A19" s="81" t="s">
        <v>30</v>
      </c>
      <c r="C19" s="65">
        <v>1670000</v>
      </c>
      <c r="D19" s="76"/>
      <c r="E19" s="65">
        <v>47328410385</v>
      </c>
      <c r="F19" s="76"/>
      <c r="G19" s="65">
        <v>50333125321</v>
      </c>
      <c r="H19" s="76"/>
      <c r="I19" s="65">
        <v>-3004714936</v>
      </c>
      <c r="J19" s="76"/>
      <c r="K19" s="65">
        <v>1670000</v>
      </c>
      <c r="L19" s="76"/>
      <c r="M19" s="65">
        <v>47328410385</v>
      </c>
      <c r="N19" s="76"/>
      <c r="O19" s="65">
        <v>57405951071</v>
      </c>
      <c r="P19" s="76"/>
      <c r="Q19" s="82">
        <v>-10077540686</v>
      </c>
      <c r="R19" s="82"/>
      <c r="S19" s="76"/>
      <c r="T19" s="76"/>
      <c r="U19" s="76"/>
      <c r="V19" s="76"/>
      <c r="W19" s="76"/>
    </row>
    <row r="20" spans="1:23" ht="21.75" customHeight="1" x14ac:dyDescent="0.2">
      <c r="A20" s="81" t="s">
        <v>33</v>
      </c>
      <c r="C20" s="65">
        <v>1107365</v>
      </c>
      <c r="D20" s="76"/>
      <c r="E20" s="65">
        <v>53938032734</v>
      </c>
      <c r="F20" s="76"/>
      <c r="G20" s="65">
        <v>53993071545</v>
      </c>
      <c r="H20" s="76"/>
      <c r="I20" s="65">
        <v>-55038810</v>
      </c>
      <c r="J20" s="76"/>
      <c r="K20" s="65">
        <v>1107365</v>
      </c>
      <c r="L20" s="76"/>
      <c r="M20" s="65">
        <v>53938032734</v>
      </c>
      <c r="N20" s="76"/>
      <c r="O20" s="65">
        <v>43700814281</v>
      </c>
      <c r="P20" s="76"/>
      <c r="Q20" s="82">
        <v>10237218453</v>
      </c>
      <c r="R20" s="82"/>
      <c r="S20" s="76"/>
      <c r="T20" s="76"/>
      <c r="U20" s="76"/>
      <c r="V20" s="76"/>
      <c r="W20" s="76"/>
    </row>
    <row r="21" spans="1:23" ht="21.75" customHeight="1" x14ac:dyDescent="0.2">
      <c r="A21" s="81" t="s">
        <v>61</v>
      </c>
      <c r="C21" s="65">
        <v>7407958</v>
      </c>
      <c r="D21" s="76"/>
      <c r="E21" s="65">
        <v>29838444393</v>
      </c>
      <c r="F21" s="76"/>
      <c r="G21" s="65">
        <v>34521872480</v>
      </c>
      <c r="H21" s="76"/>
      <c r="I21" s="65">
        <v>-4683428086</v>
      </c>
      <c r="J21" s="76"/>
      <c r="K21" s="65">
        <v>7407958</v>
      </c>
      <c r="L21" s="76"/>
      <c r="M21" s="65">
        <v>29838444393</v>
      </c>
      <c r="N21" s="76"/>
      <c r="O21" s="65">
        <v>34405561682</v>
      </c>
      <c r="P21" s="76"/>
      <c r="Q21" s="82">
        <v>-4567117288</v>
      </c>
      <c r="R21" s="82"/>
      <c r="S21" s="76"/>
      <c r="T21" s="76"/>
      <c r="U21" s="76"/>
      <c r="V21" s="76"/>
      <c r="W21" s="76"/>
    </row>
    <row r="22" spans="1:23" ht="21.75" customHeight="1" x14ac:dyDescent="0.2">
      <c r="A22" s="81" t="s">
        <v>47</v>
      </c>
      <c r="C22" s="65">
        <v>494366</v>
      </c>
      <c r="D22" s="76"/>
      <c r="E22" s="65">
        <v>14890163025</v>
      </c>
      <c r="F22" s="76"/>
      <c r="G22" s="65">
        <v>14742735656</v>
      </c>
      <c r="H22" s="76"/>
      <c r="I22" s="65">
        <v>147427369</v>
      </c>
      <c r="J22" s="76"/>
      <c r="K22" s="65">
        <v>494366</v>
      </c>
      <c r="L22" s="76"/>
      <c r="M22" s="65">
        <v>14890163025</v>
      </c>
      <c r="N22" s="76"/>
      <c r="O22" s="65">
        <v>14757478676</v>
      </c>
      <c r="P22" s="76"/>
      <c r="Q22" s="82">
        <v>132684349</v>
      </c>
      <c r="R22" s="82"/>
      <c r="S22" s="76"/>
      <c r="T22" s="76"/>
      <c r="U22" s="76"/>
      <c r="V22" s="76"/>
      <c r="W22" s="76"/>
    </row>
    <row r="23" spans="1:23" ht="21.75" customHeight="1" x14ac:dyDescent="0.2">
      <c r="A23" s="81" t="s">
        <v>59</v>
      </c>
      <c r="C23" s="65">
        <v>13000000</v>
      </c>
      <c r="D23" s="76"/>
      <c r="E23" s="65">
        <v>88649379000</v>
      </c>
      <c r="F23" s="76"/>
      <c r="G23" s="65">
        <v>89166285004</v>
      </c>
      <c r="H23" s="76"/>
      <c r="I23" s="65">
        <v>-516906004</v>
      </c>
      <c r="J23" s="76"/>
      <c r="K23" s="65">
        <v>13000000</v>
      </c>
      <c r="L23" s="76"/>
      <c r="M23" s="65">
        <v>88649379000</v>
      </c>
      <c r="N23" s="76"/>
      <c r="O23" s="65">
        <v>70179930240</v>
      </c>
      <c r="P23" s="76"/>
      <c r="Q23" s="82">
        <v>18469448760</v>
      </c>
      <c r="R23" s="82"/>
      <c r="S23" s="76"/>
      <c r="T23" s="76"/>
      <c r="U23" s="76"/>
      <c r="V23" s="76"/>
      <c r="W23" s="76"/>
    </row>
    <row r="24" spans="1:23" ht="21.75" customHeight="1" x14ac:dyDescent="0.2">
      <c r="A24" s="81" t="s">
        <v>48</v>
      </c>
      <c r="C24" s="65">
        <v>1000000</v>
      </c>
      <c r="D24" s="76"/>
      <c r="E24" s="65">
        <v>28966617000</v>
      </c>
      <c r="F24" s="76"/>
      <c r="G24" s="65">
        <v>30328465500</v>
      </c>
      <c r="H24" s="76"/>
      <c r="I24" s="65">
        <v>-1361848500</v>
      </c>
      <c r="J24" s="76"/>
      <c r="K24" s="65">
        <v>1000000</v>
      </c>
      <c r="L24" s="76"/>
      <c r="M24" s="65">
        <v>28966617000</v>
      </c>
      <c r="N24" s="76"/>
      <c r="O24" s="65">
        <v>26083872000</v>
      </c>
      <c r="P24" s="76"/>
      <c r="Q24" s="82">
        <v>2882745000</v>
      </c>
      <c r="R24" s="82"/>
      <c r="S24" s="76"/>
      <c r="T24" s="76"/>
      <c r="U24" s="76"/>
      <c r="V24" s="76"/>
      <c r="W24" s="76"/>
    </row>
    <row r="25" spans="1:23" ht="21.75" customHeight="1" x14ac:dyDescent="0.2">
      <c r="A25" s="81" t="s">
        <v>40</v>
      </c>
      <c r="C25" s="65">
        <v>40000000</v>
      </c>
      <c r="D25" s="76"/>
      <c r="E25" s="65">
        <v>40915098000</v>
      </c>
      <c r="F25" s="76"/>
      <c r="G25" s="65">
        <v>40795812004</v>
      </c>
      <c r="H25" s="76"/>
      <c r="I25" s="65">
        <v>119285996</v>
      </c>
      <c r="J25" s="76"/>
      <c r="K25" s="65">
        <v>40000000</v>
      </c>
      <c r="L25" s="76"/>
      <c r="M25" s="65">
        <v>40915098000</v>
      </c>
      <c r="N25" s="76"/>
      <c r="O25" s="65">
        <v>47737204069</v>
      </c>
      <c r="P25" s="76"/>
      <c r="Q25" s="82">
        <v>-6822106069</v>
      </c>
      <c r="R25" s="82"/>
      <c r="S25" s="76"/>
      <c r="T25" s="76"/>
      <c r="U25" s="76"/>
      <c r="V25" s="76"/>
      <c r="W25" s="76"/>
    </row>
    <row r="26" spans="1:23" ht="21.75" customHeight="1" x14ac:dyDescent="0.2">
      <c r="A26" s="81" t="s">
        <v>38</v>
      </c>
      <c r="C26" s="65">
        <v>725000</v>
      </c>
      <c r="D26" s="76"/>
      <c r="E26" s="65">
        <v>16900092562</v>
      </c>
      <c r="F26" s="76"/>
      <c r="G26" s="65">
        <v>19119806212</v>
      </c>
      <c r="H26" s="76"/>
      <c r="I26" s="65">
        <v>-2219713649</v>
      </c>
      <c r="J26" s="76"/>
      <c r="K26" s="65">
        <v>725000</v>
      </c>
      <c r="L26" s="76"/>
      <c r="M26" s="65">
        <v>16900092562</v>
      </c>
      <c r="N26" s="76"/>
      <c r="O26" s="65">
        <v>20027870889</v>
      </c>
      <c r="P26" s="76"/>
      <c r="Q26" s="82">
        <v>-3127778326</v>
      </c>
      <c r="R26" s="82"/>
      <c r="S26" s="76"/>
      <c r="T26" s="76"/>
      <c r="U26" s="76"/>
      <c r="V26" s="76"/>
      <c r="W26" s="76"/>
    </row>
    <row r="27" spans="1:23" ht="21.75" customHeight="1" x14ac:dyDescent="0.2">
      <c r="A27" s="81" t="s">
        <v>55</v>
      </c>
      <c r="C27" s="65">
        <v>19110471</v>
      </c>
      <c r="D27" s="76"/>
      <c r="E27" s="65">
        <v>24429838115</v>
      </c>
      <c r="F27" s="76"/>
      <c r="G27" s="65">
        <v>28932071115</v>
      </c>
      <c r="H27" s="76"/>
      <c r="I27" s="65">
        <v>-4502232999</v>
      </c>
      <c r="J27" s="76"/>
      <c r="K27" s="65">
        <v>19110471</v>
      </c>
      <c r="L27" s="76"/>
      <c r="M27" s="65">
        <v>24429838115</v>
      </c>
      <c r="N27" s="76"/>
      <c r="O27" s="65">
        <v>39643541054</v>
      </c>
      <c r="P27" s="76"/>
      <c r="Q27" s="82">
        <v>-15213702938</v>
      </c>
      <c r="R27" s="82"/>
      <c r="S27" s="76"/>
      <c r="T27" s="76"/>
      <c r="U27" s="76"/>
      <c r="V27" s="76"/>
      <c r="W27" s="76"/>
    </row>
    <row r="28" spans="1:23" ht="21.75" customHeight="1" x14ac:dyDescent="0.2">
      <c r="A28" s="81" t="s">
        <v>57</v>
      </c>
      <c r="C28" s="65">
        <v>2204347</v>
      </c>
      <c r="D28" s="76"/>
      <c r="E28" s="65">
        <v>47374417146</v>
      </c>
      <c r="F28" s="76"/>
      <c r="G28" s="65">
        <v>49368437476</v>
      </c>
      <c r="H28" s="76"/>
      <c r="I28" s="65">
        <v>-1994020329</v>
      </c>
      <c r="J28" s="76"/>
      <c r="K28" s="65">
        <v>2204347</v>
      </c>
      <c r="L28" s="76"/>
      <c r="M28" s="65">
        <v>47374417146</v>
      </c>
      <c r="N28" s="76"/>
      <c r="O28" s="65">
        <v>41151320718</v>
      </c>
      <c r="P28" s="76"/>
      <c r="Q28" s="82">
        <v>6223096428</v>
      </c>
      <c r="R28" s="82"/>
      <c r="S28" s="76"/>
      <c r="T28" s="76"/>
      <c r="U28" s="76"/>
      <c r="V28" s="76"/>
      <c r="W28" s="76"/>
    </row>
    <row r="29" spans="1:23" ht="21.75" customHeight="1" x14ac:dyDescent="0.2">
      <c r="A29" s="81" t="s">
        <v>24</v>
      </c>
      <c r="C29" s="65">
        <v>3928204</v>
      </c>
      <c r="D29" s="76"/>
      <c r="E29" s="65">
        <v>53183800756</v>
      </c>
      <c r="F29" s="76"/>
      <c r="G29" s="65">
        <v>55292409599</v>
      </c>
      <c r="H29" s="76"/>
      <c r="I29" s="65">
        <v>-2108608842</v>
      </c>
      <c r="J29" s="76"/>
      <c r="K29" s="65">
        <v>3928204</v>
      </c>
      <c r="L29" s="76"/>
      <c r="M29" s="65">
        <v>53183800756</v>
      </c>
      <c r="N29" s="76"/>
      <c r="O29" s="65">
        <v>48793493516</v>
      </c>
      <c r="P29" s="76"/>
      <c r="Q29" s="82">
        <v>4390307240</v>
      </c>
      <c r="R29" s="82"/>
      <c r="S29" s="76"/>
      <c r="T29" s="76"/>
      <c r="U29" s="76"/>
      <c r="V29" s="76"/>
      <c r="W29" s="76"/>
    </row>
    <row r="30" spans="1:23" ht="21.75" customHeight="1" x14ac:dyDescent="0.2">
      <c r="A30" s="81" t="s">
        <v>37</v>
      </c>
      <c r="C30" s="65">
        <v>625000</v>
      </c>
      <c r="D30" s="76"/>
      <c r="E30" s="65">
        <v>5249826562</v>
      </c>
      <c r="F30" s="76"/>
      <c r="G30" s="65">
        <v>5808979687</v>
      </c>
      <c r="H30" s="76"/>
      <c r="I30" s="65">
        <v>-559153124</v>
      </c>
      <c r="J30" s="76"/>
      <c r="K30" s="65">
        <v>625000</v>
      </c>
      <c r="L30" s="76"/>
      <c r="M30" s="65">
        <v>5249826562</v>
      </c>
      <c r="N30" s="76"/>
      <c r="O30" s="65">
        <v>5292301050</v>
      </c>
      <c r="P30" s="76"/>
      <c r="Q30" s="82">
        <v>-42474487</v>
      </c>
      <c r="R30" s="82"/>
      <c r="S30" s="76"/>
      <c r="T30" s="76"/>
      <c r="U30" s="76"/>
      <c r="V30" s="76"/>
      <c r="W30" s="76"/>
    </row>
    <row r="31" spans="1:23" ht="21.75" customHeight="1" x14ac:dyDescent="0.2">
      <c r="A31" s="81" t="s">
        <v>44</v>
      </c>
      <c r="C31" s="65">
        <v>900000</v>
      </c>
      <c r="D31" s="76"/>
      <c r="E31" s="65">
        <v>29979553950</v>
      </c>
      <c r="F31" s="76"/>
      <c r="G31" s="65">
        <v>31133646000</v>
      </c>
      <c r="H31" s="76"/>
      <c r="I31" s="65">
        <v>-1154092050</v>
      </c>
      <c r="J31" s="76"/>
      <c r="K31" s="65">
        <v>900000</v>
      </c>
      <c r="L31" s="76"/>
      <c r="M31" s="65">
        <v>29979553950</v>
      </c>
      <c r="N31" s="76"/>
      <c r="O31" s="65">
        <v>22052445696</v>
      </c>
      <c r="P31" s="76"/>
      <c r="Q31" s="82">
        <v>7927108254</v>
      </c>
      <c r="R31" s="82"/>
      <c r="S31" s="76"/>
      <c r="T31" s="76"/>
      <c r="U31" s="76"/>
      <c r="V31" s="76"/>
      <c r="W31" s="76"/>
    </row>
    <row r="32" spans="1:23" ht="21.75" customHeight="1" x14ac:dyDescent="0.2">
      <c r="A32" s="81" t="s">
        <v>21</v>
      </c>
      <c r="C32" s="65">
        <v>10056657</v>
      </c>
      <c r="D32" s="76"/>
      <c r="E32" s="65">
        <v>21753080082</v>
      </c>
      <c r="F32" s="76"/>
      <c r="G32" s="65">
        <v>21553143684</v>
      </c>
      <c r="H32" s="76"/>
      <c r="I32" s="65">
        <v>199936398</v>
      </c>
      <c r="J32" s="76"/>
      <c r="K32" s="65">
        <v>10056657</v>
      </c>
      <c r="L32" s="76"/>
      <c r="M32" s="65">
        <v>21753080082</v>
      </c>
      <c r="N32" s="76"/>
      <c r="O32" s="65">
        <v>24022272000</v>
      </c>
      <c r="P32" s="76"/>
      <c r="Q32" s="82">
        <v>-2269191917</v>
      </c>
      <c r="R32" s="82"/>
      <c r="S32" s="76"/>
      <c r="T32" s="76"/>
      <c r="U32" s="76"/>
      <c r="V32" s="76"/>
      <c r="W32" s="76"/>
    </row>
    <row r="33" spans="1:23" ht="21.75" customHeight="1" x14ac:dyDescent="0.2">
      <c r="A33" s="81" t="s">
        <v>32</v>
      </c>
      <c r="C33" s="65">
        <v>1800000</v>
      </c>
      <c r="D33" s="76"/>
      <c r="E33" s="65">
        <v>8425766610</v>
      </c>
      <c r="F33" s="76"/>
      <c r="G33" s="65">
        <v>8012440620</v>
      </c>
      <c r="H33" s="76"/>
      <c r="I33" s="65">
        <v>413325990</v>
      </c>
      <c r="J33" s="76"/>
      <c r="K33" s="65">
        <v>1800000</v>
      </c>
      <c r="L33" s="76"/>
      <c r="M33" s="65">
        <v>8425766610</v>
      </c>
      <c r="N33" s="76"/>
      <c r="O33" s="65">
        <v>9368498884</v>
      </c>
      <c r="P33" s="76"/>
      <c r="Q33" s="82">
        <v>-942732274</v>
      </c>
      <c r="R33" s="82"/>
      <c r="S33" s="76"/>
      <c r="T33" s="76"/>
      <c r="U33" s="76"/>
      <c r="V33" s="76"/>
      <c r="W33" s="76"/>
    </row>
    <row r="34" spans="1:23" ht="21.75" customHeight="1" x14ac:dyDescent="0.2">
      <c r="A34" s="81" t="s">
        <v>20</v>
      </c>
      <c r="C34" s="65">
        <v>54250608</v>
      </c>
      <c r="D34" s="76"/>
      <c r="E34" s="65">
        <v>89628031658</v>
      </c>
      <c r="F34" s="76"/>
      <c r="G34" s="65">
        <v>90976227080</v>
      </c>
      <c r="H34" s="76"/>
      <c r="I34" s="65">
        <v>-1348195421</v>
      </c>
      <c r="J34" s="76"/>
      <c r="K34" s="65">
        <v>54250608</v>
      </c>
      <c r="L34" s="76"/>
      <c r="M34" s="65">
        <v>89628031658</v>
      </c>
      <c r="N34" s="76"/>
      <c r="O34" s="65">
        <v>88158601041</v>
      </c>
      <c r="P34" s="76"/>
      <c r="Q34" s="82">
        <v>1469430617</v>
      </c>
      <c r="R34" s="82"/>
      <c r="S34" s="76"/>
      <c r="T34" s="76"/>
      <c r="U34" s="76"/>
      <c r="V34" s="76"/>
      <c r="W34" s="76"/>
    </row>
    <row r="35" spans="1:23" ht="21.75" customHeight="1" x14ac:dyDescent="0.2">
      <c r="A35" s="81" t="s">
        <v>42</v>
      </c>
      <c r="C35" s="65">
        <v>22370967</v>
      </c>
      <c r="D35" s="76"/>
      <c r="E35" s="65">
        <v>179237149555</v>
      </c>
      <c r="F35" s="76"/>
      <c r="G35" s="65">
        <v>177013363585</v>
      </c>
      <c r="H35" s="76"/>
      <c r="I35" s="65">
        <v>2223785970</v>
      </c>
      <c r="J35" s="76"/>
      <c r="K35" s="65">
        <v>22370967</v>
      </c>
      <c r="L35" s="76"/>
      <c r="M35" s="65">
        <v>179237149555</v>
      </c>
      <c r="N35" s="76"/>
      <c r="O35" s="65">
        <v>166201868896</v>
      </c>
      <c r="P35" s="76"/>
      <c r="Q35" s="82">
        <f>13035280659-11333056807</f>
        <v>1702223852</v>
      </c>
      <c r="R35" s="82"/>
      <c r="S35" s="76"/>
      <c r="T35" s="76"/>
      <c r="U35" s="76"/>
      <c r="V35" s="76"/>
      <c r="W35" s="76"/>
    </row>
    <row r="36" spans="1:23" ht="21.75" customHeight="1" x14ac:dyDescent="0.2">
      <c r="A36" s="81" t="s">
        <v>52</v>
      </c>
      <c r="C36" s="65">
        <v>1717452</v>
      </c>
      <c r="D36" s="76"/>
      <c r="E36" s="65">
        <v>19001505077</v>
      </c>
      <c r="F36" s="76"/>
      <c r="G36" s="65">
        <v>21722461709</v>
      </c>
      <c r="H36" s="76"/>
      <c r="I36" s="65">
        <v>-2720956631</v>
      </c>
      <c r="J36" s="76"/>
      <c r="K36" s="65">
        <v>1717452</v>
      </c>
      <c r="L36" s="76"/>
      <c r="M36" s="65">
        <v>19001505077</v>
      </c>
      <c r="N36" s="76"/>
      <c r="O36" s="65">
        <v>26212484921</v>
      </c>
      <c r="P36" s="76"/>
      <c r="Q36" s="82">
        <v>-7210979843</v>
      </c>
      <c r="R36" s="82"/>
      <c r="S36" s="76"/>
      <c r="T36" s="76"/>
      <c r="U36" s="76"/>
      <c r="V36" s="76"/>
      <c r="W36" s="76"/>
    </row>
    <row r="37" spans="1:23" ht="21.75" customHeight="1" x14ac:dyDescent="0.2">
      <c r="A37" s="81" t="s">
        <v>53</v>
      </c>
      <c r="C37" s="65">
        <v>41000000</v>
      </c>
      <c r="D37" s="76"/>
      <c r="E37" s="65">
        <v>191471922900</v>
      </c>
      <c r="F37" s="76"/>
      <c r="G37" s="65">
        <v>197259282065</v>
      </c>
      <c r="H37" s="76"/>
      <c r="I37" s="65">
        <v>-5787359165</v>
      </c>
      <c r="J37" s="76"/>
      <c r="K37" s="65">
        <v>41000000</v>
      </c>
      <c r="L37" s="76"/>
      <c r="M37" s="65">
        <v>191471922900</v>
      </c>
      <c r="N37" s="76"/>
      <c r="O37" s="65">
        <v>171477307881</v>
      </c>
      <c r="P37" s="76"/>
      <c r="Q37" s="82">
        <v>19994615019</v>
      </c>
      <c r="R37" s="82"/>
      <c r="S37" s="76"/>
      <c r="T37" s="76"/>
      <c r="U37" s="76"/>
      <c r="V37" s="76"/>
      <c r="W37" s="76"/>
    </row>
    <row r="38" spans="1:23" ht="21.75" customHeight="1" x14ac:dyDescent="0.2">
      <c r="A38" s="81" t="s">
        <v>51</v>
      </c>
      <c r="C38" s="65">
        <v>4700000</v>
      </c>
      <c r="D38" s="76"/>
      <c r="E38" s="65">
        <v>9096452145</v>
      </c>
      <c r="F38" s="76"/>
      <c r="G38" s="65">
        <v>9610375999</v>
      </c>
      <c r="H38" s="76"/>
      <c r="I38" s="65">
        <v>-513923854</v>
      </c>
      <c r="J38" s="76"/>
      <c r="K38" s="65">
        <v>4700000</v>
      </c>
      <c r="L38" s="76"/>
      <c r="M38" s="65">
        <v>9096452145</v>
      </c>
      <c r="N38" s="76"/>
      <c r="O38" s="65">
        <v>14469399735</v>
      </c>
      <c r="P38" s="76"/>
      <c r="Q38" s="82">
        <v>-5372947590</v>
      </c>
      <c r="R38" s="82"/>
      <c r="S38" s="76"/>
      <c r="T38" s="76"/>
      <c r="U38" s="76"/>
      <c r="V38" s="76"/>
      <c r="W38" s="76"/>
    </row>
    <row r="39" spans="1:23" ht="21.75" customHeight="1" x14ac:dyDescent="0.2">
      <c r="A39" s="81" t="s">
        <v>19</v>
      </c>
      <c r="C39" s="65">
        <v>2857142</v>
      </c>
      <c r="D39" s="76"/>
      <c r="E39" s="65">
        <v>9801330059</v>
      </c>
      <c r="F39" s="76"/>
      <c r="G39" s="65">
        <v>9366788336</v>
      </c>
      <c r="H39" s="76"/>
      <c r="I39" s="65">
        <v>434541723</v>
      </c>
      <c r="J39" s="76"/>
      <c r="K39" s="65">
        <v>2857142</v>
      </c>
      <c r="L39" s="76"/>
      <c r="M39" s="65">
        <v>9801330059</v>
      </c>
      <c r="N39" s="76"/>
      <c r="O39" s="65">
        <v>11155342516</v>
      </c>
      <c r="P39" s="76"/>
      <c r="Q39" s="82">
        <v>-1354012456</v>
      </c>
      <c r="R39" s="82"/>
      <c r="S39" s="76"/>
      <c r="T39" s="76"/>
      <c r="U39" s="76"/>
      <c r="V39" s="76"/>
      <c r="W39" s="76"/>
    </row>
    <row r="40" spans="1:23" ht="21.75" customHeight="1" x14ac:dyDescent="0.2">
      <c r="A40" s="81" t="s">
        <v>28</v>
      </c>
      <c r="C40" s="65">
        <v>585000</v>
      </c>
      <c r="D40" s="76"/>
      <c r="E40" s="65">
        <v>81715085010</v>
      </c>
      <c r="F40" s="76"/>
      <c r="G40" s="65">
        <v>86041588230</v>
      </c>
      <c r="H40" s="76"/>
      <c r="I40" s="65">
        <v>-4326503220</v>
      </c>
      <c r="J40" s="76"/>
      <c r="K40" s="65">
        <v>585000</v>
      </c>
      <c r="L40" s="76"/>
      <c r="M40" s="65">
        <v>81715085010</v>
      </c>
      <c r="N40" s="76"/>
      <c r="O40" s="65">
        <v>89185237155</v>
      </c>
      <c r="P40" s="76"/>
      <c r="Q40" s="82">
        <v>-7470152145</v>
      </c>
      <c r="R40" s="82"/>
      <c r="S40" s="76"/>
      <c r="T40" s="76"/>
      <c r="U40" s="76"/>
      <c r="V40" s="76"/>
      <c r="W40" s="76"/>
    </row>
    <row r="41" spans="1:23" ht="21.75" customHeight="1" x14ac:dyDescent="0.2">
      <c r="A41" s="81" t="s">
        <v>35</v>
      </c>
      <c r="C41" s="65">
        <v>5116551</v>
      </c>
      <c r="D41" s="76"/>
      <c r="E41" s="65">
        <v>29295979324</v>
      </c>
      <c r="F41" s="76"/>
      <c r="G41" s="65">
        <v>28380479970</v>
      </c>
      <c r="H41" s="76"/>
      <c r="I41" s="65">
        <v>915499354</v>
      </c>
      <c r="J41" s="76"/>
      <c r="K41" s="65">
        <v>5116551</v>
      </c>
      <c r="L41" s="76"/>
      <c r="M41" s="65">
        <v>29295979324</v>
      </c>
      <c r="N41" s="76"/>
      <c r="O41" s="65">
        <v>21837609234</v>
      </c>
      <c r="P41" s="76"/>
      <c r="Q41" s="82">
        <v>7458370090</v>
      </c>
      <c r="R41" s="82"/>
      <c r="S41" s="76"/>
      <c r="T41" s="76"/>
      <c r="U41" s="76"/>
      <c r="V41" s="76"/>
      <c r="W41" s="76"/>
    </row>
    <row r="42" spans="1:23" ht="21.75" customHeight="1" x14ac:dyDescent="0.2">
      <c r="A42" s="81" t="s">
        <v>27</v>
      </c>
      <c r="C42" s="65">
        <v>5672727</v>
      </c>
      <c r="D42" s="76"/>
      <c r="E42" s="65">
        <v>14762834650</v>
      </c>
      <c r="F42" s="76"/>
      <c r="G42" s="65">
        <v>15676348482</v>
      </c>
      <c r="H42" s="76"/>
      <c r="I42" s="65">
        <v>-913513831</v>
      </c>
      <c r="J42" s="76"/>
      <c r="K42" s="65">
        <v>5672727</v>
      </c>
      <c r="L42" s="76"/>
      <c r="M42" s="65">
        <v>14762834650</v>
      </c>
      <c r="N42" s="76"/>
      <c r="O42" s="65">
        <v>17648263601</v>
      </c>
      <c r="P42" s="76"/>
      <c r="Q42" s="82">
        <v>-2885428950</v>
      </c>
      <c r="R42" s="82"/>
      <c r="S42" s="76"/>
      <c r="T42" s="76"/>
      <c r="U42" s="76"/>
      <c r="V42" s="76"/>
      <c r="W42" s="76"/>
    </row>
    <row r="43" spans="1:23" ht="21.75" customHeight="1" x14ac:dyDescent="0.2">
      <c r="A43" s="81" t="s">
        <v>63</v>
      </c>
      <c r="C43" s="65">
        <v>3738379</v>
      </c>
      <c r="D43" s="76"/>
      <c r="E43" s="65">
        <v>19026614502</v>
      </c>
      <c r="F43" s="76"/>
      <c r="G43" s="65">
        <v>17592186140</v>
      </c>
      <c r="H43" s="76"/>
      <c r="I43" s="65">
        <v>1434428362</v>
      </c>
      <c r="J43" s="76"/>
      <c r="K43" s="65">
        <v>3738379</v>
      </c>
      <c r="L43" s="76"/>
      <c r="M43" s="65">
        <v>19026614502</v>
      </c>
      <c r="N43" s="76"/>
      <c r="O43" s="65">
        <v>17346172497</v>
      </c>
      <c r="P43" s="76"/>
      <c r="Q43" s="82">
        <v>1680442005</v>
      </c>
      <c r="R43" s="82"/>
      <c r="S43" s="76"/>
      <c r="T43" s="76"/>
      <c r="U43" s="76"/>
      <c r="V43" s="76"/>
      <c r="W43" s="76"/>
    </row>
    <row r="44" spans="1:23" ht="21.75" customHeight="1" x14ac:dyDescent="0.2">
      <c r="A44" s="81" t="s">
        <v>50</v>
      </c>
      <c r="C44" s="65">
        <v>10180000</v>
      </c>
      <c r="D44" s="76"/>
      <c r="E44" s="65">
        <v>37745470170</v>
      </c>
      <c r="F44" s="76"/>
      <c r="G44" s="65">
        <v>38808010210</v>
      </c>
      <c r="H44" s="76"/>
      <c r="I44" s="65">
        <v>-1062540040</v>
      </c>
      <c r="J44" s="76"/>
      <c r="K44" s="65">
        <v>10180000</v>
      </c>
      <c r="L44" s="76"/>
      <c r="M44" s="65">
        <v>37745470170</v>
      </c>
      <c r="N44" s="76"/>
      <c r="O44" s="65">
        <v>55617433289</v>
      </c>
      <c r="P44" s="76"/>
      <c r="Q44" s="82">
        <v>-17871963119</v>
      </c>
      <c r="R44" s="82"/>
      <c r="S44" s="76"/>
      <c r="T44" s="76"/>
      <c r="U44" s="76"/>
      <c r="V44" s="76"/>
      <c r="W44" s="76"/>
    </row>
    <row r="45" spans="1:23" ht="21.75" customHeight="1" x14ac:dyDescent="0.2">
      <c r="A45" s="81" t="s">
        <v>31</v>
      </c>
      <c r="C45" s="65">
        <v>360000</v>
      </c>
      <c r="D45" s="76"/>
      <c r="E45" s="65">
        <v>58348746900</v>
      </c>
      <c r="F45" s="76"/>
      <c r="G45" s="65">
        <v>65262563461</v>
      </c>
      <c r="H45" s="76"/>
      <c r="I45" s="65">
        <v>-6913816561</v>
      </c>
      <c r="J45" s="76"/>
      <c r="K45" s="65">
        <v>360000</v>
      </c>
      <c r="L45" s="76"/>
      <c r="M45" s="65">
        <v>58348746900</v>
      </c>
      <c r="N45" s="76"/>
      <c r="O45" s="65">
        <v>50205347242</v>
      </c>
      <c r="P45" s="76"/>
      <c r="Q45" s="82">
        <v>8143399658</v>
      </c>
      <c r="R45" s="82"/>
      <c r="S45" s="76"/>
      <c r="T45" s="76"/>
      <c r="U45" s="76"/>
      <c r="V45" s="76"/>
      <c r="W45" s="76"/>
    </row>
    <row r="46" spans="1:23" ht="21.75" customHeight="1" x14ac:dyDescent="0.2">
      <c r="A46" s="81" t="s">
        <v>60</v>
      </c>
      <c r="C46" s="65">
        <v>3234808</v>
      </c>
      <c r="D46" s="76"/>
      <c r="E46" s="65">
        <v>45500186627</v>
      </c>
      <c r="F46" s="76"/>
      <c r="G46" s="65">
        <v>48136946563</v>
      </c>
      <c r="H46" s="76"/>
      <c r="I46" s="65">
        <v>-2636759935</v>
      </c>
      <c r="J46" s="76"/>
      <c r="K46" s="65">
        <v>3234808</v>
      </c>
      <c r="L46" s="76"/>
      <c r="M46" s="65">
        <v>45500186627</v>
      </c>
      <c r="N46" s="76"/>
      <c r="O46" s="65">
        <v>58556879890</v>
      </c>
      <c r="P46" s="76"/>
      <c r="Q46" s="82">
        <v>-13056693262</v>
      </c>
      <c r="R46" s="82"/>
      <c r="S46" s="76"/>
      <c r="T46" s="76"/>
      <c r="U46" s="76"/>
      <c r="V46" s="76"/>
      <c r="W46" s="76"/>
    </row>
    <row r="47" spans="1:23" ht="21.75" customHeight="1" x14ac:dyDescent="0.2">
      <c r="A47" s="81" t="s">
        <v>62</v>
      </c>
      <c r="C47" s="65">
        <v>6986752</v>
      </c>
      <c r="D47" s="76"/>
      <c r="E47" s="65">
        <v>51672145342</v>
      </c>
      <c r="F47" s="76"/>
      <c r="G47" s="65">
        <v>49032976631</v>
      </c>
      <c r="H47" s="76"/>
      <c r="I47" s="65">
        <v>2639168711</v>
      </c>
      <c r="J47" s="76"/>
      <c r="K47" s="65">
        <v>6986752</v>
      </c>
      <c r="L47" s="76"/>
      <c r="M47" s="65">
        <v>51672145342</v>
      </c>
      <c r="N47" s="76"/>
      <c r="O47" s="65">
        <v>34166242538</v>
      </c>
      <c r="P47" s="76"/>
      <c r="Q47" s="82">
        <v>17505902804</v>
      </c>
      <c r="R47" s="82"/>
      <c r="S47" s="76"/>
      <c r="T47" s="76"/>
      <c r="U47" s="76"/>
      <c r="V47" s="76"/>
      <c r="W47" s="76"/>
    </row>
    <row r="48" spans="1:23" ht="21.75" customHeight="1" x14ac:dyDescent="0.2">
      <c r="A48" s="81" t="s">
        <v>56</v>
      </c>
      <c r="C48" s="65">
        <v>13677607</v>
      </c>
      <c r="D48" s="76"/>
      <c r="E48" s="65">
        <v>36329113836</v>
      </c>
      <c r="F48" s="76"/>
      <c r="G48" s="65">
        <v>36696211918</v>
      </c>
      <c r="H48" s="76"/>
      <c r="I48" s="65">
        <v>-367098081</v>
      </c>
      <c r="J48" s="76"/>
      <c r="K48" s="65">
        <v>13677607</v>
      </c>
      <c r="L48" s="76"/>
      <c r="M48" s="65">
        <v>36329113836</v>
      </c>
      <c r="N48" s="76"/>
      <c r="O48" s="65">
        <v>50629316300</v>
      </c>
      <c r="P48" s="76"/>
      <c r="Q48" s="82">
        <v>-14300202463</v>
      </c>
      <c r="R48" s="82"/>
      <c r="S48" s="76"/>
      <c r="T48" s="76"/>
      <c r="U48" s="76"/>
      <c r="V48" s="76"/>
      <c r="W48" s="76"/>
    </row>
    <row r="49" spans="1:23" ht="21.75" customHeight="1" x14ac:dyDescent="0.2">
      <c r="A49" s="81" t="s">
        <v>34</v>
      </c>
      <c r="C49" s="65">
        <v>10100746</v>
      </c>
      <c r="D49" s="76"/>
      <c r="E49" s="65">
        <v>23595519419</v>
      </c>
      <c r="F49" s="76"/>
      <c r="G49" s="65">
        <v>22001391688</v>
      </c>
      <c r="H49" s="76"/>
      <c r="I49" s="65">
        <f>1594127731+31</f>
        <v>1594127762</v>
      </c>
      <c r="J49" s="76"/>
      <c r="K49" s="65">
        <v>10100746</v>
      </c>
      <c r="L49" s="76"/>
      <c r="M49" s="65">
        <v>23595519419</v>
      </c>
      <c r="N49" s="76"/>
      <c r="O49" s="65">
        <v>25950769675</v>
      </c>
      <c r="P49" s="76"/>
      <c r="Q49" s="82">
        <v>-2355250255</v>
      </c>
      <c r="R49" s="82"/>
      <c r="S49" s="76"/>
      <c r="T49" s="76"/>
      <c r="U49" s="76"/>
      <c r="V49" s="76"/>
      <c r="W49" s="76"/>
    </row>
    <row r="50" spans="1:23" ht="21.75" customHeight="1" x14ac:dyDescent="0.2">
      <c r="A50" s="81" t="s">
        <v>39</v>
      </c>
      <c r="C50" s="65">
        <v>14000000</v>
      </c>
      <c r="D50" s="76"/>
      <c r="E50" s="65">
        <v>33664497300</v>
      </c>
      <c r="F50" s="76"/>
      <c r="G50" s="65">
        <v>32453744400</v>
      </c>
      <c r="H50" s="76"/>
      <c r="I50" s="65">
        <v>1210752900</v>
      </c>
      <c r="J50" s="76"/>
      <c r="K50" s="65">
        <v>14000000</v>
      </c>
      <c r="L50" s="76"/>
      <c r="M50" s="65">
        <v>33664497300</v>
      </c>
      <c r="N50" s="76"/>
      <c r="O50" s="65">
        <v>39439927800</v>
      </c>
      <c r="P50" s="76"/>
      <c r="Q50" s="82">
        <v>-5775430500</v>
      </c>
      <c r="R50" s="82"/>
      <c r="S50" s="76"/>
      <c r="T50" s="76"/>
      <c r="U50" s="76"/>
      <c r="V50" s="76"/>
      <c r="W50" s="76"/>
    </row>
    <row r="51" spans="1:23" ht="21.75" customHeight="1" x14ac:dyDescent="0.2">
      <c r="A51" s="81" t="s">
        <v>23</v>
      </c>
      <c r="C51" s="65">
        <v>20234000</v>
      </c>
      <c r="D51" s="76"/>
      <c r="E51" s="65">
        <v>45496980617</v>
      </c>
      <c r="F51" s="76"/>
      <c r="G51" s="65">
        <v>46402092964</v>
      </c>
      <c r="H51" s="76"/>
      <c r="I51" s="65">
        <v>-905112346</v>
      </c>
      <c r="J51" s="76"/>
      <c r="K51" s="65">
        <v>20234000</v>
      </c>
      <c r="L51" s="76"/>
      <c r="M51" s="65">
        <v>45496980617</v>
      </c>
      <c r="N51" s="76"/>
      <c r="O51" s="65">
        <v>43839071352</v>
      </c>
      <c r="P51" s="76"/>
      <c r="Q51" s="82">
        <v>1657909265</v>
      </c>
      <c r="R51" s="82"/>
      <c r="S51" s="76"/>
      <c r="T51" s="76"/>
      <c r="U51" s="76"/>
      <c r="V51" s="76"/>
      <c r="W51" s="76"/>
    </row>
    <row r="52" spans="1:23" ht="21.75" customHeight="1" x14ac:dyDescent="0.2">
      <c r="A52" s="81" t="s">
        <v>36</v>
      </c>
      <c r="C52" s="65">
        <v>2000793</v>
      </c>
      <c r="D52" s="76"/>
      <c r="E52" s="65">
        <v>25716325481</v>
      </c>
      <c r="F52" s="76"/>
      <c r="G52" s="65">
        <v>33035434364</v>
      </c>
      <c r="H52" s="76"/>
      <c r="I52" s="65">
        <v>-7319108882</v>
      </c>
      <c r="J52" s="76"/>
      <c r="K52" s="65">
        <v>2000793</v>
      </c>
      <c r="L52" s="76"/>
      <c r="M52" s="65">
        <v>25716325481</v>
      </c>
      <c r="N52" s="76"/>
      <c r="O52" s="65">
        <v>31643914868</v>
      </c>
      <c r="P52" s="76"/>
      <c r="Q52" s="82">
        <v>-5927589386</v>
      </c>
      <c r="R52" s="82"/>
      <c r="S52" s="76"/>
      <c r="T52" s="76"/>
      <c r="U52" s="76"/>
      <c r="V52" s="76"/>
      <c r="W52" s="76"/>
    </row>
    <row r="53" spans="1:23" ht="21.75" customHeight="1" x14ac:dyDescent="0.2">
      <c r="A53" s="83" t="s">
        <v>41</v>
      </c>
      <c r="C53" s="84">
        <v>653648</v>
      </c>
      <c r="D53" s="76"/>
      <c r="E53" s="84">
        <v>17056168353</v>
      </c>
      <c r="F53" s="76"/>
      <c r="G53" s="84">
        <v>17660444033</v>
      </c>
      <c r="H53" s="76"/>
      <c r="I53" s="84">
        <v>-604275680</v>
      </c>
      <c r="J53" s="76"/>
      <c r="K53" s="84">
        <v>653648</v>
      </c>
      <c r="L53" s="76"/>
      <c r="M53" s="84">
        <v>17056168353</v>
      </c>
      <c r="N53" s="76"/>
      <c r="O53" s="84">
        <v>22589501165</v>
      </c>
      <c r="P53" s="76"/>
      <c r="Q53" s="85">
        <v>-5533332812</v>
      </c>
      <c r="R53" s="85"/>
      <c r="S53" s="76"/>
      <c r="T53" s="76"/>
      <c r="U53" s="76"/>
      <c r="V53" s="76"/>
      <c r="W53" s="76"/>
    </row>
    <row r="54" spans="1:23" ht="21.75" customHeight="1" x14ac:dyDescent="0.2">
      <c r="A54" s="86" t="s">
        <v>65</v>
      </c>
      <c r="C54" s="87">
        <v>366266551</v>
      </c>
      <c r="D54" s="76"/>
      <c r="E54" s="87">
        <v>1920888664298</v>
      </c>
      <c r="F54" s="76"/>
      <c r="G54" s="87">
        <v>1990584687808</v>
      </c>
      <c r="H54" s="76"/>
      <c r="I54" s="87">
        <f>SUM(I8:I53)</f>
        <v>-69696023460</v>
      </c>
      <c r="J54" s="76"/>
      <c r="K54" s="87">
        <v>366266551</v>
      </c>
      <c r="L54" s="76"/>
      <c r="M54" s="87">
        <v>1920888664298</v>
      </c>
      <c r="N54" s="76"/>
      <c r="O54" s="87">
        <v>1989256740850</v>
      </c>
      <c r="P54" s="76"/>
      <c r="Q54" s="88">
        <f>SUM(Q8:R53)</f>
        <v>-79701133344</v>
      </c>
      <c r="R54" s="88"/>
      <c r="S54" s="76"/>
      <c r="T54" s="76"/>
      <c r="U54" s="76"/>
      <c r="V54" s="76"/>
      <c r="W54" s="76"/>
    </row>
    <row r="55" spans="1:23" x14ac:dyDescent="0.2">
      <c r="I55" s="51"/>
    </row>
    <row r="56" spans="1:23" x14ac:dyDescent="0.2">
      <c r="Q56" s="51"/>
    </row>
    <row r="57" spans="1:23" x14ac:dyDescent="0.2">
      <c r="I57" s="51"/>
      <c r="M57" s="51"/>
      <c r="Q57" s="51"/>
      <c r="T57" s="51"/>
      <c r="U57" s="89"/>
    </row>
    <row r="58" spans="1:23" x14ac:dyDescent="0.2">
      <c r="T58" s="51"/>
    </row>
  </sheetData>
  <mergeCells count="55">
    <mergeCell ref="A1:Q1"/>
    <mergeCell ref="A2:R2"/>
    <mergeCell ref="A3:R3"/>
    <mergeCell ref="A5:R5"/>
    <mergeCell ref="A6:A7"/>
    <mergeCell ref="C6:I6"/>
    <mergeCell ref="K6:R6"/>
    <mergeCell ref="Q7:R7"/>
    <mergeCell ref="Q8:R8"/>
    <mergeCell ref="Q9:R9"/>
    <mergeCell ref="Q10:R10"/>
    <mergeCell ref="Q11:R11"/>
    <mergeCell ref="Q12:R12"/>
    <mergeCell ref="Q13:R13"/>
    <mergeCell ref="Q14:R14"/>
    <mergeCell ref="Q15:R15"/>
    <mergeCell ref="Q16:R16"/>
    <mergeCell ref="Q17:R17"/>
    <mergeCell ref="Q18:R18"/>
    <mergeCell ref="Q19:R19"/>
    <mergeCell ref="Q20:R20"/>
    <mergeCell ref="Q21:R21"/>
    <mergeCell ref="Q22:R22"/>
    <mergeCell ref="Q23:R23"/>
    <mergeCell ref="Q24:R24"/>
    <mergeCell ref="Q25:R25"/>
    <mergeCell ref="Q26:R26"/>
    <mergeCell ref="Q27:R27"/>
    <mergeCell ref="Q28:R28"/>
    <mergeCell ref="Q29:R29"/>
    <mergeCell ref="Q30:R30"/>
    <mergeCell ref="Q31:R31"/>
    <mergeCell ref="Q32:R32"/>
    <mergeCell ref="Q33:R33"/>
    <mergeCell ref="Q34:R34"/>
    <mergeCell ref="Q35:R35"/>
    <mergeCell ref="Q36:R36"/>
    <mergeCell ref="Q37:R37"/>
    <mergeCell ref="Q38:R38"/>
    <mergeCell ref="Q39:R39"/>
    <mergeCell ref="Q40:R40"/>
    <mergeCell ref="Q41:R41"/>
    <mergeCell ref="Q42:R42"/>
    <mergeCell ref="Q43:R43"/>
    <mergeCell ref="Q44:R44"/>
    <mergeCell ref="Q45:R45"/>
    <mergeCell ref="Q46:R46"/>
    <mergeCell ref="Q47:R47"/>
    <mergeCell ref="Q53:R53"/>
    <mergeCell ref="Q54:R54"/>
    <mergeCell ref="Q48:R48"/>
    <mergeCell ref="Q49:R49"/>
    <mergeCell ref="Q50:R50"/>
    <mergeCell ref="Q51:R51"/>
    <mergeCell ref="Q52:R52"/>
  </mergeCells>
  <pageMargins left="0.39" right="0.39" top="0.39" bottom="0.39" header="0" footer="0"/>
  <pageSetup scale="7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P19"/>
  <sheetViews>
    <sheetView rightToLeft="1" view="pageBreakPreview" zoomScale="60" zoomScaleNormal="100" workbookViewId="0">
      <selection activeCell="P31" sqref="P31"/>
    </sheetView>
  </sheetViews>
  <sheetFormatPr defaultRowHeight="12.75" x14ac:dyDescent="0.2"/>
  <cols>
    <col min="1" max="1" width="5.140625" customWidth="1"/>
    <col min="2" max="2" width="35" customWidth="1"/>
    <col min="3" max="3" width="1.28515625" customWidth="1"/>
    <col min="4" max="4" width="16.140625" bestFit="1" customWidth="1"/>
    <col min="5" max="5" width="1.28515625" customWidth="1"/>
    <col min="6" max="6" width="15.85546875" bestFit="1" customWidth="1"/>
    <col min="7" max="7" width="1.28515625" customWidth="1"/>
    <col min="8" max="8" width="16.140625" bestFit="1" customWidth="1"/>
    <col min="9" max="9" width="1.28515625" customWidth="1"/>
    <col min="10" max="10" width="15.5703125" bestFit="1" customWidth="1"/>
    <col min="11" max="11" width="1.28515625" customWidth="1"/>
    <col min="12" max="12" width="19.85546875" bestFit="1" customWidth="1"/>
    <col min="13" max="13" width="0.28515625" customWidth="1"/>
    <col min="16" max="16" width="16.42578125" bestFit="1" customWidth="1"/>
  </cols>
  <sheetData>
    <row r="1" spans="1:16" ht="29.1" customHeight="1" x14ac:dyDescent="0.2">
      <c r="A1" s="39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</row>
    <row r="2" spans="1:16" ht="21.75" customHeight="1" x14ac:dyDescent="0.2">
      <c r="A2" s="39" t="s">
        <v>1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</row>
    <row r="3" spans="1:16" ht="21.75" customHeight="1" x14ac:dyDescent="0.2">
      <c r="A3" s="39" t="s">
        <v>2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</row>
    <row r="4" spans="1:16" ht="14.45" customHeight="1" x14ac:dyDescent="0.2"/>
    <row r="5" spans="1:16" ht="14.45" customHeight="1" x14ac:dyDescent="0.2">
      <c r="A5" s="1" t="s">
        <v>67</v>
      </c>
      <c r="B5" s="40" t="s">
        <v>68</v>
      </c>
      <c r="C5" s="40"/>
      <c r="D5" s="40"/>
      <c r="E5" s="40"/>
      <c r="F5" s="40"/>
      <c r="G5" s="40"/>
      <c r="H5" s="40"/>
      <c r="I5" s="40"/>
      <c r="J5" s="40"/>
      <c r="K5" s="40"/>
      <c r="L5" s="40"/>
    </row>
    <row r="6" spans="1:16" ht="14.45" customHeight="1" x14ac:dyDescent="0.2">
      <c r="D6" s="2" t="s">
        <v>7</v>
      </c>
      <c r="F6" s="36" t="s">
        <v>8</v>
      </c>
      <c r="G6" s="36"/>
      <c r="H6" s="36"/>
      <c r="J6" s="42" t="s">
        <v>9</v>
      </c>
      <c r="K6" s="42"/>
      <c r="L6" s="42"/>
    </row>
    <row r="7" spans="1:16" ht="14.45" customHeight="1" x14ac:dyDescent="0.2">
      <c r="D7" s="3"/>
      <c r="F7" s="3"/>
      <c r="G7" s="3"/>
      <c r="H7" s="3"/>
    </row>
    <row r="8" spans="1:16" ht="14.45" customHeight="1" x14ac:dyDescent="0.2">
      <c r="A8" s="36" t="s">
        <v>69</v>
      </c>
      <c r="B8" s="36"/>
      <c r="D8" s="2" t="s">
        <v>70</v>
      </c>
      <c r="F8" s="2" t="s">
        <v>71</v>
      </c>
      <c r="H8" s="2" t="s">
        <v>72</v>
      </c>
      <c r="J8" s="2" t="s">
        <v>70</v>
      </c>
      <c r="L8" s="2" t="s">
        <v>18</v>
      </c>
    </row>
    <row r="9" spans="1:16" ht="21.75" customHeight="1" x14ac:dyDescent="0.2">
      <c r="A9" s="37" t="s">
        <v>186</v>
      </c>
      <c r="B9" s="37"/>
      <c r="D9" s="15">
        <v>881523</v>
      </c>
      <c r="E9" s="12"/>
      <c r="F9" s="15">
        <v>3728</v>
      </c>
      <c r="G9" s="12"/>
      <c r="H9" s="15">
        <v>0</v>
      </c>
      <c r="I9" s="12"/>
      <c r="J9" s="15">
        <v>885251</v>
      </c>
      <c r="K9" s="12"/>
      <c r="L9" s="21">
        <f>J9/1983909896405*100</f>
        <v>4.4621532540572734E-5</v>
      </c>
      <c r="P9" s="10"/>
    </row>
    <row r="10" spans="1:16" ht="21.75" customHeight="1" x14ac:dyDescent="0.2">
      <c r="A10" s="34" t="s">
        <v>193</v>
      </c>
      <c r="B10" s="34"/>
      <c r="D10" s="17">
        <v>4721000</v>
      </c>
      <c r="E10" s="12"/>
      <c r="F10" s="17">
        <v>0</v>
      </c>
      <c r="G10" s="12"/>
      <c r="H10" s="17">
        <v>0</v>
      </c>
      <c r="I10" s="12"/>
      <c r="J10" s="17">
        <v>4721000</v>
      </c>
      <c r="K10" s="12"/>
      <c r="L10" s="30">
        <f t="shared" ref="L10:L17" si="0">J10/1983909896405*100</f>
        <v>2.379644362153151E-4</v>
      </c>
    </row>
    <row r="11" spans="1:16" ht="21.75" customHeight="1" x14ac:dyDescent="0.2">
      <c r="A11" s="34" t="s">
        <v>194</v>
      </c>
      <c r="B11" s="34"/>
      <c r="D11" s="17">
        <v>131527108</v>
      </c>
      <c r="E11" s="12"/>
      <c r="F11" s="17">
        <v>611123031</v>
      </c>
      <c r="G11" s="12"/>
      <c r="H11" s="17">
        <v>75400</v>
      </c>
      <c r="I11" s="12"/>
      <c r="J11" s="17">
        <v>742574739</v>
      </c>
      <c r="K11" s="12"/>
      <c r="L11" s="30">
        <f t="shared" si="0"/>
        <v>3.7429862129605966E-2</v>
      </c>
    </row>
    <row r="12" spans="1:16" ht="21.75" customHeight="1" x14ac:dyDescent="0.2">
      <c r="A12" s="34" t="s">
        <v>188</v>
      </c>
      <c r="B12" s="34"/>
      <c r="D12" s="17">
        <v>3334571</v>
      </c>
      <c r="E12" s="12"/>
      <c r="F12" s="17">
        <v>4768462571</v>
      </c>
      <c r="G12" s="12"/>
      <c r="H12" s="17">
        <v>2000280000</v>
      </c>
      <c r="I12" s="12"/>
      <c r="J12" s="17">
        <v>2771517142</v>
      </c>
      <c r="K12" s="12"/>
      <c r="L12" s="30">
        <f t="shared" si="0"/>
        <v>0.13969974881531697</v>
      </c>
    </row>
    <row r="13" spans="1:16" ht="21.75" customHeight="1" x14ac:dyDescent="0.2">
      <c r="A13" s="34" t="s">
        <v>189</v>
      </c>
      <c r="B13" s="34"/>
      <c r="D13" s="17">
        <v>20795061124</v>
      </c>
      <c r="E13" s="12"/>
      <c r="F13" s="17">
        <v>5299131106</v>
      </c>
      <c r="G13" s="12"/>
      <c r="H13" s="17">
        <v>16897687863</v>
      </c>
      <c r="I13" s="12"/>
      <c r="J13" s="17">
        <v>9196504367</v>
      </c>
      <c r="K13" s="12"/>
      <c r="L13" s="30">
        <f t="shared" si="0"/>
        <v>0.46355453862419788</v>
      </c>
    </row>
    <row r="14" spans="1:16" ht="21.75" customHeight="1" x14ac:dyDescent="0.2">
      <c r="A14" s="34" t="s">
        <v>190</v>
      </c>
      <c r="B14" s="34"/>
      <c r="D14" s="17">
        <v>20017</v>
      </c>
      <c r="E14" s="12"/>
      <c r="F14" s="17">
        <v>0</v>
      </c>
      <c r="G14" s="12"/>
      <c r="H14" s="17">
        <v>0</v>
      </c>
      <c r="I14" s="12"/>
      <c r="J14" s="17">
        <v>20017</v>
      </c>
      <c r="K14" s="12"/>
      <c r="L14" s="30">
        <f t="shared" si="0"/>
        <v>1.0089671933323369E-6</v>
      </c>
    </row>
    <row r="15" spans="1:16" ht="21.75" customHeight="1" x14ac:dyDescent="0.2">
      <c r="A15" s="34" t="s">
        <v>191</v>
      </c>
      <c r="B15" s="34"/>
      <c r="D15" s="17">
        <v>716216</v>
      </c>
      <c r="E15" s="12"/>
      <c r="F15" s="17">
        <v>0</v>
      </c>
      <c r="G15" s="12"/>
      <c r="H15" s="17">
        <v>0</v>
      </c>
      <c r="I15" s="12"/>
      <c r="J15" s="17">
        <v>716216</v>
      </c>
      <c r="K15" s="12"/>
      <c r="L15" s="30">
        <f t="shared" si="0"/>
        <v>3.6101236316116949E-5</v>
      </c>
    </row>
    <row r="16" spans="1:16" ht="21.75" customHeight="1" x14ac:dyDescent="0.2">
      <c r="A16" s="34" t="s">
        <v>195</v>
      </c>
      <c r="B16" s="34"/>
      <c r="D16" s="17">
        <v>9392158</v>
      </c>
      <c r="E16" s="12"/>
      <c r="F16" s="17">
        <v>39716</v>
      </c>
      <c r="G16" s="12"/>
      <c r="H16" s="17">
        <v>0</v>
      </c>
      <c r="I16" s="12"/>
      <c r="J16" s="17">
        <v>9431874</v>
      </c>
      <c r="K16" s="12"/>
      <c r="L16" s="30">
        <f t="shared" si="0"/>
        <v>4.7541846618595396E-4</v>
      </c>
    </row>
    <row r="17" spans="1:12" ht="21.75" customHeight="1" x14ac:dyDescent="0.2">
      <c r="A17" s="35" t="s">
        <v>196</v>
      </c>
      <c r="B17" s="35"/>
      <c r="D17" s="18">
        <v>8992000</v>
      </c>
      <c r="E17" s="12"/>
      <c r="F17" s="18">
        <v>0</v>
      </c>
      <c r="G17" s="12"/>
      <c r="H17" s="18">
        <v>0</v>
      </c>
      <c r="I17" s="12"/>
      <c r="J17" s="18">
        <v>8992000</v>
      </c>
      <c r="K17" s="12"/>
      <c r="L17" s="30">
        <f t="shared" si="0"/>
        <v>4.5324639069013208E-4</v>
      </c>
    </row>
    <row r="18" spans="1:12" ht="21.75" customHeight="1" thickBot="1" x14ac:dyDescent="0.25">
      <c r="A18" s="41" t="s">
        <v>65</v>
      </c>
      <c r="B18" s="41"/>
      <c r="D18" s="19">
        <v>20954645717</v>
      </c>
      <c r="E18" s="12"/>
      <c r="F18" s="19">
        <v>10678760152</v>
      </c>
      <c r="G18" s="12"/>
      <c r="H18" s="19">
        <v>18898043263</v>
      </c>
      <c r="I18" s="12"/>
      <c r="J18" s="19">
        <v>12735362606</v>
      </c>
      <c r="K18" s="12"/>
      <c r="L18" s="22">
        <f>SUM(L9:L17)</f>
        <v>0.64193251059826228</v>
      </c>
    </row>
    <row r="19" spans="1:12" ht="13.5" thickTop="1" x14ac:dyDescent="0.2"/>
  </sheetData>
  <mergeCells count="17">
    <mergeCell ref="A1:L1"/>
    <mergeCell ref="A2:L2"/>
    <mergeCell ref="A3:L3"/>
    <mergeCell ref="B5:L5"/>
    <mergeCell ref="F6:H6"/>
    <mergeCell ref="J6:L6"/>
    <mergeCell ref="A8:B8"/>
    <mergeCell ref="A9:B9"/>
    <mergeCell ref="A10:B10"/>
    <mergeCell ref="A11:B11"/>
    <mergeCell ref="A12:B12"/>
    <mergeCell ref="A18:B18"/>
    <mergeCell ref="A13:B13"/>
    <mergeCell ref="A14:B14"/>
    <mergeCell ref="A15:B15"/>
    <mergeCell ref="A16:B16"/>
    <mergeCell ref="A17:B17"/>
  </mergeCells>
  <pageMargins left="0.39" right="0.39" top="0.39" bottom="0.39" header="0" footer="0"/>
  <pageSetup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P14"/>
  <sheetViews>
    <sheetView rightToLeft="1" view="pageBreakPreview" zoomScale="60" zoomScaleNormal="100" workbookViewId="0">
      <selection activeCell="F11" sqref="F11"/>
    </sheetView>
  </sheetViews>
  <sheetFormatPr defaultRowHeight="12.75" x14ac:dyDescent="0.2"/>
  <cols>
    <col min="1" max="1" width="2.5703125" customWidth="1"/>
    <col min="2" max="2" width="44.140625" customWidth="1"/>
    <col min="3" max="3" width="1.28515625" customWidth="1"/>
    <col min="4" max="4" width="11.7109375" customWidth="1"/>
    <col min="5" max="5" width="1.28515625" customWidth="1"/>
    <col min="6" max="6" width="22" customWidth="1"/>
    <col min="7" max="7" width="1.28515625" customWidth="1"/>
    <col min="8" max="8" width="15.5703125" customWidth="1"/>
    <col min="9" max="9" width="1.28515625" customWidth="1"/>
    <col min="10" max="10" width="19.42578125" customWidth="1"/>
    <col min="11" max="11" width="0.28515625" customWidth="1"/>
    <col min="13" max="13" width="25.7109375" customWidth="1"/>
  </cols>
  <sheetData>
    <row r="1" spans="1:16" ht="29.1" customHeight="1" x14ac:dyDescent="0.2">
      <c r="A1" s="39" t="s">
        <v>0</v>
      </c>
      <c r="B1" s="39"/>
      <c r="C1" s="39"/>
      <c r="D1" s="39"/>
      <c r="E1" s="39"/>
      <c r="F1" s="39"/>
      <c r="G1" s="39"/>
      <c r="H1" s="39"/>
      <c r="I1" s="39"/>
      <c r="J1" s="39"/>
    </row>
    <row r="2" spans="1:16" ht="21.75" customHeight="1" x14ac:dyDescent="0.2">
      <c r="A2" s="39" t="s">
        <v>80</v>
      </c>
      <c r="B2" s="39"/>
      <c r="C2" s="39"/>
      <c r="D2" s="39"/>
      <c r="E2" s="39"/>
      <c r="F2" s="39"/>
      <c r="G2" s="39"/>
      <c r="H2" s="39"/>
      <c r="I2" s="39"/>
      <c r="J2" s="39"/>
    </row>
    <row r="3" spans="1:16" ht="21.75" customHeight="1" x14ac:dyDescent="0.2">
      <c r="A3" s="39" t="s">
        <v>2</v>
      </c>
      <c r="B3" s="39"/>
      <c r="C3" s="39"/>
      <c r="D3" s="39"/>
      <c r="E3" s="39"/>
      <c r="F3" s="39"/>
      <c r="G3" s="39"/>
      <c r="H3" s="39"/>
      <c r="I3" s="39"/>
      <c r="J3" s="39"/>
    </row>
    <row r="4" spans="1:16" ht="14.45" customHeight="1" x14ac:dyDescent="0.2"/>
    <row r="5" spans="1:16" ht="29.1" customHeight="1" x14ac:dyDescent="0.2">
      <c r="A5" s="1" t="s">
        <v>81</v>
      </c>
      <c r="B5" s="40" t="s">
        <v>82</v>
      </c>
      <c r="C5" s="40"/>
      <c r="D5" s="40"/>
      <c r="E5" s="40"/>
      <c r="F5" s="40"/>
      <c r="G5" s="40"/>
      <c r="H5" s="40"/>
      <c r="I5" s="40"/>
      <c r="J5" s="40"/>
    </row>
    <row r="6" spans="1:16" ht="14.45" customHeight="1" x14ac:dyDescent="0.2"/>
    <row r="7" spans="1:16" ht="14.45" customHeight="1" x14ac:dyDescent="0.2">
      <c r="A7" s="36" t="s">
        <v>83</v>
      </c>
      <c r="B7" s="36"/>
      <c r="D7" s="2" t="s">
        <v>84</v>
      </c>
      <c r="F7" s="2" t="s">
        <v>70</v>
      </c>
      <c r="H7" s="2" t="s">
        <v>85</v>
      </c>
      <c r="J7" s="2" t="s">
        <v>86</v>
      </c>
    </row>
    <row r="8" spans="1:16" ht="21.75" customHeight="1" x14ac:dyDescent="0.2">
      <c r="A8" s="37" t="s">
        <v>87</v>
      </c>
      <c r="B8" s="37"/>
      <c r="D8" s="90" t="s">
        <v>88</v>
      </c>
      <c r="E8" s="25"/>
      <c r="F8" s="29">
        <f>'درآمد سرمایه گذاری در سهام'!J87</f>
        <v>-45261078339</v>
      </c>
      <c r="G8" s="25"/>
      <c r="H8" s="31">
        <f>F8/$F$13*100</f>
        <v>100.04491276946294</v>
      </c>
      <c r="I8" s="25"/>
      <c r="J8" s="31">
        <f>F8/1983909896405*100</f>
        <v>-2.2814079621769423</v>
      </c>
      <c r="K8" s="25"/>
      <c r="L8" s="25"/>
      <c r="M8" s="43"/>
      <c r="N8" s="25"/>
      <c r="O8" s="25"/>
      <c r="P8" s="25"/>
    </row>
    <row r="9" spans="1:16" ht="21.75" customHeight="1" x14ac:dyDescent="0.2">
      <c r="A9" s="34" t="s">
        <v>89</v>
      </c>
      <c r="B9" s="34"/>
      <c r="D9" s="91" t="s">
        <v>90</v>
      </c>
      <c r="E9" s="25"/>
      <c r="F9" s="26">
        <v>0</v>
      </c>
      <c r="G9" s="25"/>
      <c r="H9" s="92">
        <f t="shared" ref="H9:H11" si="0">F9/$F$13*100</f>
        <v>0</v>
      </c>
      <c r="I9" s="25"/>
      <c r="J9" s="92">
        <f t="shared" ref="J9:J12" si="1">F9/1983909896405*100</f>
        <v>0</v>
      </c>
      <c r="K9" s="25"/>
      <c r="L9" s="25"/>
      <c r="M9" s="25"/>
      <c r="N9" s="25"/>
      <c r="O9" s="25"/>
      <c r="P9" s="25"/>
    </row>
    <row r="10" spans="1:16" ht="21.75" customHeight="1" x14ac:dyDescent="0.2">
      <c r="A10" s="34" t="s">
        <v>91</v>
      </c>
      <c r="B10" s="34"/>
      <c r="D10" s="91" t="s">
        <v>92</v>
      </c>
      <c r="E10" s="25"/>
      <c r="F10" s="26">
        <v>0</v>
      </c>
      <c r="G10" s="25"/>
      <c r="H10" s="92">
        <f t="shared" si="0"/>
        <v>0</v>
      </c>
      <c r="I10" s="25"/>
      <c r="J10" s="92">
        <f t="shared" si="1"/>
        <v>0</v>
      </c>
      <c r="K10" s="25"/>
      <c r="L10" s="25"/>
      <c r="M10" s="25"/>
      <c r="N10" s="25"/>
      <c r="O10" s="25"/>
      <c r="P10" s="25"/>
    </row>
    <row r="11" spans="1:16" ht="21.75" customHeight="1" x14ac:dyDescent="0.2">
      <c r="A11" s="34" t="s">
        <v>93</v>
      </c>
      <c r="B11" s="34"/>
      <c r="D11" s="91" t="s">
        <v>94</v>
      </c>
      <c r="E11" s="25"/>
      <c r="F11" s="26">
        <f>'درآمد سپرده بانکی'!D15</f>
        <v>19834565</v>
      </c>
      <c r="G11" s="25"/>
      <c r="H11" s="92">
        <f t="shared" si="0"/>
        <v>-4.3842245878074781E-2</v>
      </c>
      <c r="I11" s="25"/>
      <c r="J11" s="92">
        <f t="shared" si="1"/>
        <v>9.9977146320716402E-4</v>
      </c>
      <c r="K11" s="25"/>
      <c r="L11" s="25"/>
      <c r="M11" s="25"/>
      <c r="N11" s="25"/>
      <c r="O11" s="25"/>
      <c r="P11" s="25"/>
    </row>
    <row r="12" spans="1:16" ht="21.75" customHeight="1" x14ac:dyDescent="0.2">
      <c r="A12" s="35" t="s">
        <v>95</v>
      </c>
      <c r="B12" s="35"/>
      <c r="D12" s="93" t="s">
        <v>96</v>
      </c>
      <c r="E12" s="25"/>
      <c r="F12" s="32">
        <f>'سایر درآمدها'!D11</f>
        <v>484313</v>
      </c>
      <c r="G12" s="25"/>
      <c r="H12" s="92">
        <f>F12/$F$13*100</f>
        <v>-1.0705235848604713E-3</v>
      </c>
      <c r="I12" s="25"/>
      <c r="J12" s="92">
        <f t="shared" si="1"/>
        <v>2.441204617596863E-5</v>
      </c>
      <c r="K12" s="25"/>
      <c r="L12" s="25"/>
      <c r="M12" s="25"/>
      <c r="N12" s="25"/>
      <c r="O12" s="25"/>
      <c r="P12" s="25"/>
    </row>
    <row r="13" spans="1:16" ht="21.75" customHeight="1" x14ac:dyDescent="0.2">
      <c r="A13" s="41" t="s">
        <v>65</v>
      </c>
      <c r="B13" s="41"/>
      <c r="D13" s="24"/>
      <c r="E13" s="25"/>
      <c r="F13" s="24">
        <f>SUM(F8:F12)</f>
        <v>-45240759461</v>
      </c>
      <c r="G13" s="25"/>
      <c r="H13" s="33">
        <f>SUM(H8:H12)</f>
        <v>100.00000000000001</v>
      </c>
      <c r="I13" s="25"/>
      <c r="J13" s="33">
        <f>SUM(J8:J12)</f>
        <v>-2.2803837786675589</v>
      </c>
      <c r="K13" s="25"/>
      <c r="L13" s="25"/>
      <c r="M13" s="25"/>
      <c r="N13" s="25"/>
      <c r="O13" s="25"/>
      <c r="P13" s="25"/>
    </row>
    <row r="14" spans="1:16" x14ac:dyDescent="0.2"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</row>
  </sheetData>
  <mergeCells count="11">
    <mergeCell ref="A1:J1"/>
    <mergeCell ref="A2:J2"/>
    <mergeCell ref="A3:J3"/>
    <mergeCell ref="B5:J5"/>
    <mergeCell ref="A7:B7"/>
    <mergeCell ref="A13:B13"/>
    <mergeCell ref="A8:B8"/>
    <mergeCell ref="A9:B9"/>
    <mergeCell ref="A10:B10"/>
    <mergeCell ref="A11:B11"/>
    <mergeCell ref="A12:B12"/>
  </mergeCells>
  <pageMargins left="0.39" right="0.39" top="0.39" bottom="0.39" header="0" footer="0"/>
  <pageSetup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Y90"/>
  <sheetViews>
    <sheetView rightToLeft="1" view="pageBreakPreview" zoomScale="60" zoomScaleNormal="100" workbookViewId="0">
      <selection activeCell="L92" sqref="L92"/>
    </sheetView>
  </sheetViews>
  <sheetFormatPr defaultRowHeight="12.75" x14ac:dyDescent="0.2"/>
  <cols>
    <col min="1" max="1" width="5.140625" style="44" customWidth="1"/>
    <col min="2" max="2" width="18.140625" style="44" customWidth="1"/>
    <col min="3" max="3" width="1.28515625" style="44" customWidth="1"/>
    <col min="4" max="4" width="15.85546875" style="44" bestFit="1" customWidth="1"/>
    <col min="5" max="5" width="1.28515625" style="44" customWidth="1"/>
    <col min="6" max="6" width="17.28515625" style="44" bestFit="1" customWidth="1"/>
    <col min="7" max="7" width="1.28515625" style="44" customWidth="1"/>
    <col min="8" max="8" width="14.42578125" style="44" bestFit="1" customWidth="1"/>
    <col min="9" max="9" width="1.28515625" style="44" customWidth="1"/>
    <col min="10" max="10" width="17.28515625" style="44" bestFit="1" customWidth="1"/>
    <col min="11" max="11" width="1.28515625" style="44" customWidth="1"/>
    <col min="12" max="12" width="18.7109375" style="44" bestFit="1" customWidth="1"/>
    <col min="13" max="13" width="1.28515625" style="44" customWidth="1"/>
    <col min="14" max="14" width="16.85546875" style="44" bestFit="1" customWidth="1"/>
    <col min="15" max="16" width="1.28515625" style="44" customWidth="1"/>
    <col min="17" max="17" width="17.5703125" style="44" bestFit="1" customWidth="1"/>
    <col min="18" max="18" width="1.28515625" style="44" customWidth="1"/>
    <col min="19" max="19" width="17.5703125" style="44" bestFit="1" customWidth="1"/>
    <col min="20" max="20" width="1.28515625" style="44" customWidth="1"/>
    <col min="21" max="21" width="17.5703125" style="44" bestFit="1" customWidth="1"/>
    <col min="22" max="22" width="1.28515625" style="44" customWidth="1"/>
    <col min="23" max="23" width="18.7109375" style="44" bestFit="1" customWidth="1"/>
    <col min="24" max="24" width="0.28515625" style="44" customWidth="1"/>
    <col min="25" max="25" width="12.7109375" style="44" customWidth="1"/>
    <col min="26" max="16384" width="9.140625" style="44"/>
  </cols>
  <sheetData>
    <row r="1" spans="1:23" ht="29.1" customHeight="1" x14ac:dyDescent="0.2">
      <c r="A1" s="52" t="s">
        <v>0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</row>
    <row r="2" spans="1:23" ht="21.75" customHeight="1" x14ac:dyDescent="0.2">
      <c r="A2" s="52" t="s">
        <v>80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</row>
    <row r="3" spans="1:23" ht="21.75" customHeight="1" x14ac:dyDescent="0.2">
      <c r="A3" s="52" t="s">
        <v>2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</row>
    <row r="4" spans="1:23" ht="14.45" customHeight="1" x14ac:dyDescent="0.2"/>
    <row r="5" spans="1:23" ht="14.45" customHeight="1" x14ac:dyDescent="0.2">
      <c r="A5" s="53" t="s">
        <v>97</v>
      </c>
      <c r="B5" s="54" t="s">
        <v>98</v>
      </c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</row>
    <row r="6" spans="1:23" ht="14.45" customHeight="1" x14ac:dyDescent="0.2">
      <c r="D6" s="55" t="s">
        <v>99</v>
      </c>
      <c r="E6" s="55"/>
      <c r="F6" s="55"/>
      <c r="G6" s="55"/>
      <c r="H6" s="55"/>
      <c r="I6" s="55"/>
      <c r="J6" s="55"/>
      <c r="K6" s="55"/>
      <c r="L6" s="55"/>
      <c r="N6" s="55" t="s">
        <v>100</v>
      </c>
      <c r="O6" s="55"/>
      <c r="P6" s="55"/>
      <c r="Q6" s="55"/>
      <c r="R6" s="55"/>
      <c r="S6" s="55"/>
      <c r="T6" s="55"/>
      <c r="U6" s="55"/>
      <c r="V6" s="55"/>
      <c r="W6" s="55"/>
    </row>
    <row r="7" spans="1:23" ht="14.45" customHeight="1" x14ac:dyDescent="0.2">
      <c r="D7" s="45"/>
      <c r="E7" s="45"/>
      <c r="F7" s="45"/>
      <c r="G7" s="45"/>
      <c r="H7" s="45"/>
      <c r="I7" s="45"/>
      <c r="J7" s="56" t="s">
        <v>65</v>
      </c>
      <c r="K7" s="56"/>
      <c r="L7" s="56"/>
      <c r="N7" s="45"/>
      <c r="O7" s="45"/>
      <c r="P7" s="45"/>
      <c r="Q7" s="45"/>
      <c r="R7" s="45"/>
      <c r="S7" s="45"/>
      <c r="T7" s="45"/>
      <c r="U7" s="56" t="s">
        <v>65</v>
      </c>
      <c r="V7" s="56"/>
      <c r="W7" s="56"/>
    </row>
    <row r="8" spans="1:23" ht="14.45" customHeight="1" x14ac:dyDescent="0.2">
      <c r="A8" s="55" t="s">
        <v>101</v>
      </c>
      <c r="B8" s="55"/>
      <c r="D8" s="46" t="s">
        <v>102</v>
      </c>
      <c r="F8" s="46" t="s">
        <v>103</v>
      </c>
      <c r="H8" s="46" t="s">
        <v>104</v>
      </c>
      <c r="J8" s="57" t="s">
        <v>70</v>
      </c>
      <c r="K8" s="45"/>
      <c r="L8" s="58" t="s">
        <v>85</v>
      </c>
      <c r="N8" s="46" t="s">
        <v>102</v>
      </c>
      <c r="P8" s="55" t="s">
        <v>103</v>
      </c>
      <c r="Q8" s="55"/>
      <c r="S8" s="46" t="s">
        <v>104</v>
      </c>
      <c r="U8" s="58" t="s">
        <v>70</v>
      </c>
      <c r="V8" s="45"/>
      <c r="W8" s="58" t="s">
        <v>85</v>
      </c>
    </row>
    <row r="9" spans="1:23" s="60" customFormat="1" ht="21.75" customHeight="1" x14ac:dyDescent="0.2">
      <c r="A9" s="59" t="s">
        <v>34</v>
      </c>
      <c r="B9" s="59"/>
      <c r="D9" s="47">
        <v>0</v>
      </c>
      <c r="F9" s="47">
        <v>1594127731</v>
      </c>
      <c r="H9" s="47">
        <v>-294849534</v>
      </c>
      <c r="J9" s="48">
        <f>D9+F9+H9</f>
        <v>1299278197</v>
      </c>
      <c r="L9" s="61">
        <v>-2.81</v>
      </c>
      <c r="N9" s="47">
        <v>0</v>
      </c>
      <c r="P9" s="62">
        <v>-2355250255</v>
      </c>
      <c r="Q9" s="62"/>
      <c r="S9" s="47">
        <v>-294849534</v>
      </c>
      <c r="U9" s="47">
        <v>-2650099789</v>
      </c>
      <c r="W9" s="61">
        <v>-3.21</v>
      </c>
    </row>
    <row r="10" spans="1:23" s="60" customFormat="1" ht="21.75" customHeight="1" x14ac:dyDescent="0.2">
      <c r="A10" s="63" t="s">
        <v>43</v>
      </c>
      <c r="B10" s="63"/>
      <c r="D10" s="48">
        <v>0</v>
      </c>
      <c r="F10" s="48">
        <v>455523100</v>
      </c>
      <c r="H10" s="48">
        <v>0</v>
      </c>
      <c r="J10" s="48">
        <f t="shared" ref="J10:J73" si="0">D10+F10+H10</f>
        <v>455523100</v>
      </c>
      <c r="L10" s="64">
        <v>-0.99</v>
      </c>
      <c r="N10" s="65">
        <v>10260857129</v>
      </c>
      <c r="P10" s="66">
        <v>904570957</v>
      </c>
      <c r="Q10" s="66"/>
      <c r="S10" s="48">
        <v>6478591966</v>
      </c>
      <c r="U10" s="48">
        <v>17644020052</v>
      </c>
      <c r="W10" s="64">
        <v>21.36</v>
      </c>
    </row>
    <row r="11" spans="1:23" s="60" customFormat="1" ht="21.75" customHeight="1" x14ac:dyDescent="0.2">
      <c r="A11" s="63" t="s">
        <v>56</v>
      </c>
      <c r="B11" s="63"/>
      <c r="D11" s="48">
        <v>0</v>
      </c>
      <c r="F11" s="48">
        <v>0</v>
      </c>
      <c r="H11" s="48">
        <v>0</v>
      </c>
      <c r="J11" s="48">
        <f t="shared" si="0"/>
        <v>0</v>
      </c>
      <c r="L11" s="64">
        <v>0</v>
      </c>
      <c r="N11" s="65">
        <v>6083562100</v>
      </c>
      <c r="P11" s="66">
        <v>0</v>
      </c>
      <c r="Q11" s="66"/>
      <c r="S11" s="48">
        <v>0</v>
      </c>
      <c r="U11" s="48">
        <v>10211216832</v>
      </c>
      <c r="W11" s="64">
        <v>12.36</v>
      </c>
    </row>
    <row r="12" spans="1:23" s="60" customFormat="1" ht="21.75" customHeight="1" x14ac:dyDescent="0.2">
      <c r="A12" s="63" t="s">
        <v>105</v>
      </c>
      <c r="B12" s="63"/>
      <c r="D12" s="48">
        <v>0</v>
      </c>
      <c r="F12" s="48">
        <v>0</v>
      </c>
      <c r="H12" s="48">
        <v>0</v>
      </c>
      <c r="J12" s="48">
        <f t="shared" si="0"/>
        <v>0</v>
      </c>
      <c r="L12" s="64">
        <v>0</v>
      </c>
      <c r="N12" s="48">
        <v>0</v>
      </c>
      <c r="P12" s="66">
        <v>0</v>
      </c>
      <c r="Q12" s="66"/>
      <c r="S12" s="48">
        <v>0</v>
      </c>
      <c r="U12" s="48">
        <v>-13148928396</v>
      </c>
      <c r="W12" s="64">
        <v>-15.91</v>
      </c>
    </row>
    <row r="13" spans="1:23" s="60" customFormat="1" ht="21.75" customHeight="1" x14ac:dyDescent="0.2">
      <c r="A13" s="63" t="s">
        <v>106</v>
      </c>
      <c r="B13" s="63"/>
      <c r="D13" s="48">
        <v>0</v>
      </c>
      <c r="F13" s="48">
        <v>0</v>
      </c>
      <c r="H13" s="48">
        <v>0</v>
      </c>
      <c r="J13" s="48">
        <f t="shared" si="0"/>
        <v>0</v>
      </c>
      <c r="L13" s="64">
        <v>0</v>
      </c>
      <c r="N13" s="48">
        <v>1069</v>
      </c>
      <c r="P13" s="66">
        <v>0</v>
      </c>
      <c r="Q13" s="66"/>
      <c r="S13" s="48">
        <v>-5678</v>
      </c>
      <c r="U13" s="48">
        <v>-5325</v>
      </c>
      <c r="W13" s="64">
        <v>0</v>
      </c>
    </row>
    <row r="14" spans="1:23" s="60" customFormat="1" ht="21.75" customHeight="1" x14ac:dyDescent="0.2">
      <c r="A14" s="63" t="s">
        <v>107</v>
      </c>
      <c r="B14" s="63"/>
      <c r="D14" s="48">
        <v>0</v>
      </c>
      <c r="F14" s="48">
        <v>0</v>
      </c>
      <c r="H14" s="48">
        <v>0</v>
      </c>
      <c r="J14" s="48">
        <f t="shared" si="0"/>
        <v>0</v>
      </c>
      <c r="L14" s="64">
        <v>0</v>
      </c>
      <c r="N14" s="48">
        <v>0</v>
      </c>
      <c r="P14" s="66">
        <v>0</v>
      </c>
      <c r="Q14" s="66"/>
      <c r="S14" s="48">
        <v>3455809535</v>
      </c>
      <c r="U14" s="48">
        <v>3455809535</v>
      </c>
      <c r="W14" s="64">
        <v>4.18</v>
      </c>
    </row>
    <row r="15" spans="1:23" s="60" customFormat="1" ht="21.75" customHeight="1" x14ac:dyDescent="0.2">
      <c r="A15" s="63" t="s">
        <v>108</v>
      </c>
      <c r="B15" s="63"/>
      <c r="D15" s="48">
        <v>0</v>
      </c>
      <c r="F15" s="48">
        <v>0</v>
      </c>
      <c r="H15" s="48">
        <v>0</v>
      </c>
      <c r="J15" s="48">
        <f t="shared" si="0"/>
        <v>0</v>
      </c>
      <c r="L15" s="64">
        <v>0</v>
      </c>
      <c r="N15" s="48">
        <v>0</v>
      </c>
      <c r="P15" s="66">
        <v>0</v>
      </c>
      <c r="Q15" s="66"/>
      <c r="S15" s="48">
        <v>2506794</v>
      </c>
      <c r="U15" s="48">
        <v>2506794</v>
      </c>
      <c r="W15" s="64">
        <v>0</v>
      </c>
    </row>
    <row r="16" spans="1:23" s="60" customFormat="1" ht="21.75" customHeight="1" x14ac:dyDescent="0.2">
      <c r="A16" s="63" t="s">
        <v>50</v>
      </c>
      <c r="B16" s="63"/>
      <c r="D16" s="48">
        <v>0</v>
      </c>
      <c r="F16" s="48">
        <v>-1062540040</v>
      </c>
      <c r="H16" s="48">
        <v>0</v>
      </c>
      <c r="J16" s="48">
        <f t="shared" si="0"/>
        <v>-1062540040</v>
      </c>
      <c r="L16" s="64">
        <v>2.2999999999999998</v>
      </c>
      <c r="N16" s="65">
        <v>1698666585</v>
      </c>
      <c r="P16" s="66">
        <v>-17871963119</v>
      </c>
      <c r="Q16" s="66"/>
      <c r="S16" s="48">
        <v>-3767177041</v>
      </c>
      <c r="U16" s="48">
        <v>-19940473575</v>
      </c>
      <c r="W16" s="64">
        <v>-24.13</v>
      </c>
    </row>
    <row r="17" spans="1:23" s="60" customFormat="1" ht="21.75" customHeight="1" x14ac:dyDescent="0.2">
      <c r="A17" s="63" t="s">
        <v>109</v>
      </c>
      <c r="B17" s="63"/>
      <c r="D17" s="48">
        <v>0</v>
      </c>
      <c r="F17" s="48">
        <v>0</v>
      </c>
      <c r="H17" s="48">
        <v>0</v>
      </c>
      <c r="J17" s="48">
        <f t="shared" si="0"/>
        <v>0</v>
      </c>
      <c r="L17" s="64">
        <v>0</v>
      </c>
      <c r="N17" s="65">
        <v>599999993</v>
      </c>
      <c r="P17" s="66">
        <v>0</v>
      </c>
      <c r="Q17" s="66"/>
      <c r="S17" s="48">
        <v>-2067072488</v>
      </c>
      <c r="U17" s="48">
        <v>-1467072495</v>
      </c>
      <c r="W17" s="64">
        <v>-1.78</v>
      </c>
    </row>
    <row r="18" spans="1:23" s="60" customFormat="1" ht="21.75" customHeight="1" x14ac:dyDescent="0.2">
      <c r="A18" s="63" t="s">
        <v>110</v>
      </c>
      <c r="B18" s="63"/>
      <c r="D18" s="48">
        <v>0</v>
      </c>
      <c r="F18" s="48">
        <v>0</v>
      </c>
      <c r="H18" s="48">
        <v>0</v>
      </c>
      <c r="J18" s="48">
        <f t="shared" si="0"/>
        <v>0</v>
      </c>
      <c r="L18" s="64">
        <v>0</v>
      </c>
      <c r="N18" s="65">
        <v>1049999982</v>
      </c>
      <c r="P18" s="66">
        <v>0</v>
      </c>
      <c r="Q18" s="66"/>
      <c r="S18" s="48">
        <v>-2189672363</v>
      </c>
      <c r="U18" s="48">
        <v>-1139672381</v>
      </c>
      <c r="W18" s="64">
        <v>-1.38</v>
      </c>
    </row>
    <row r="19" spans="1:23" s="60" customFormat="1" ht="21.75" customHeight="1" x14ac:dyDescent="0.2">
      <c r="A19" s="63" t="s">
        <v>61</v>
      </c>
      <c r="B19" s="63"/>
      <c r="D19" s="48">
        <v>4743570379</v>
      </c>
      <c r="F19" s="48">
        <v>-4683428086</v>
      </c>
      <c r="H19" s="48">
        <v>0</v>
      </c>
      <c r="J19" s="48">
        <f t="shared" si="0"/>
        <v>60142293</v>
      </c>
      <c r="L19" s="64">
        <v>-0.13</v>
      </c>
      <c r="N19" s="48">
        <v>8431870341</v>
      </c>
      <c r="P19" s="66">
        <v>-4567117288</v>
      </c>
      <c r="Q19" s="66"/>
      <c r="S19" s="48">
        <v>-93671073</v>
      </c>
      <c r="U19" s="48">
        <v>3462424965</v>
      </c>
      <c r="W19" s="64">
        <v>4.1900000000000004</v>
      </c>
    </row>
    <row r="20" spans="1:23" s="60" customFormat="1" ht="21.75" customHeight="1" x14ac:dyDescent="0.2">
      <c r="A20" s="63" t="s">
        <v>111</v>
      </c>
      <c r="B20" s="63"/>
      <c r="D20" s="48">
        <v>0</v>
      </c>
      <c r="F20" s="48">
        <v>0</v>
      </c>
      <c r="H20" s="48">
        <v>0</v>
      </c>
      <c r="J20" s="48">
        <f t="shared" si="0"/>
        <v>0</v>
      </c>
      <c r="L20" s="64">
        <v>0</v>
      </c>
      <c r="N20" s="48">
        <v>0</v>
      </c>
      <c r="P20" s="66">
        <v>0</v>
      </c>
      <c r="Q20" s="66"/>
      <c r="S20" s="48">
        <v>-2523331794</v>
      </c>
      <c r="U20" s="48">
        <v>-2523331794</v>
      </c>
      <c r="W20" s="64">
        <v>-3.05</v>
      </c>
    </row>
    <row r="21" spans="1:23" s="60" customFormat="1" ht="21.75" customHeight="1" x14ac:dyDescent="0.2">
      <c r="A21" s="63" t="s">
        <v>47</v>
      </c>
      <c r="B21" s="63"/>
      <c r="D21" s="48">
        <v>0</v>
      </c>
      <c r="F21" s="48">
        <v>147427369</v>
      </c>
      <c r="H21" s="48">
        <v>0</v>
      </c>
      <c r="J21" s="48">
        <f t="shared" si="0"/>
        <v>147427369</v>
      </c>
      <c r="L21" s="64">
        <v>-0.32</v>
      </c>
      <c r="N21" s="65">
        <v>3145460125</v>
      </c>
      <c r="P21" s="66">
        <v>132684349</v>
      </c>
      <c r="Q21" s="66"/>
      <c r="S21" s="48">
        <v>-1664248975</v>
      </c>
      <c r="U21" s="48">
        <v>1555780578</v>
      </c>
      <c r="W21" s="64">
        <v>1.88</v>
      </c>
    </row>
    <row r="22" spans="1:23" s="60" customFormat="1" ht="21.75" customHeight="1" x14ac:dyDescent="0.2">
      <c r="A22" s="63" t="s">
        <v>112</v>
      </c>
      <c r="B22" s="63"/>
      <c r="D22" s="48">
        <v>0</v>
      </c>
      <c r="F22" s="48">
        <v>0</v>
      </c>
      <c r="H22" s="48">
        <v>0</v>
      </c>
      <c r="J22" s="48">
        <f t="shared" si="0"/>
        <v>0</v>
      </c>
      <c r="L22" s="64">
        <v>0</v>
      </c>
      <c r="N22" s="48">
        <v>0</v>
      </c>
      <c r="P22" s="66">
        <v>0</v>
      </c>
      <c r="Q22" s="66"/>
      <c r="S22" s="48">
        <v>-11004950635</v>
      </c>
      <c r="U22" s="48">
        <v>-11004950635</v>
      </c>
      <c r="W22" s="64">
        <v>-13.32</v>
      </c>
    </row>
    <row r="23" spans="1:23" s="60" customFormat="1" ht="21.75" customHeight="1" x14ac:dyDescent="0.2">
      <c r="A23" s="63" t="s">
        <v>113</v>
      </c>
      <c r="B23" s="63"/>
      <c r="D23" s="48">
        <v>0</v>
      </c>
      <c r="F23" s="48">
        <v>0</v>
      </c>
      <c r="H23" s="48">
        <v>0</v>
      </c>
      <c r="J23" s="48">
        <f t="shared" si="0"/>
        <v>0</v>
      </c>
      <c r="L23" s="64">
        <v>0</v>
      </c>
      <c r="N23" s="48">
        <v>0</v>
      </c>
      <c r="P23" s="66">
        <v>0</v>
      </c>
      <c r="Q23" s="66"/>
      <c r="S23" s="48">
        <v>620427411</v>
      </c>
      <c r="U23" s="48">
        <v>620427411</v>
      </c>
      <c r="W23" s="64">
        <v>0.75</v>
      </c>
    </row>
    <row r="24" spans="1:23" s="60" customFormat="1" ht="21.75" customHeight="1" x14ac:dyDescent="0.2">
      <c r="A24" s="63" t="s">
        <v>114</v>
      </c>
      <c r="B24" s="63"/>
      <c r="D24" s="48">
        <v>0</v>
      </c>
      <c r="F24" s="48">
        <v>0</v>
      </c>
      <c r="H24" s="48">
        <v>0</v>
      </c>
      <c r="J24" s="48">
        <f t="shared" si="0"/>
        <v>0</v>
      </c>
      <c r="L24" s="64">
        <v>0</v>
      </c>
      <c r="N24" s="48">
        <v>0</v>
      </c>
      <c r="P24" s="66">
        <v>0</v>
      </c>
      <c r="Q24" s="66"/>
      <c r="S24" s="48">
        <v>2232817929</v>
      </c>
      <c r="U24" s="48">
        <v>2232817929</v>
      </c>
      <c r="W24" s="64">
        <v>2.7</v>
      </c>
    </row>
    <row r="25" spans="1:23" s="60" customFormat="1" ht="21.75" customHeight="1" x14ac:dyDescent="0.2">
      <c r="A25" s="63" t="s">
        <v>29</v>
      </c>
      <c r="B25" s="63"/>
      <c r="D25" s="48">
        <v>7342872676</v>
      </c>
      <c r="F25" s="48">
        <v>-13337716873</v>
      </c>
      <c r="H25" s="48">
        <v>0</v>
      </c>
      <c r="J25" s="48">
        <f t="shared" si="0"/>
        <v>-5994844197</v>
      </c>
      <c r="L25" s="64">
        <v>12.98</v>
      </c>
      <c r="N25" s="48">
        <v>7348313764</v>
      </c>
      <c r="P25" s="66">
        <v>-15185718255</v>
      </c>
      <c r="Q25" s="66"/>
      <c r="S25" s="48">
        <v>-2494963802</v>
      </c>
      <c r="U25" s="48">
        <v>-10332368293</v>
      </c>
      <c r="W25" s="64">
        <v>-12.51</v>
      </c>
    </row>
    <row r="26" spans="1:23" s="60" customFormat="1" ht="21.75" customHeight="1" x14ac:dyDescent="0.2">
      <c r="A26" s="63" t="s">
        <v>115</v>
      </c>
      <c r="B26" s="63"/>
      <c r="D26" s="48">
        <v>0</v>
      </c>
      <c r="F26" s="48">
        <v>0</v>
      </c>
      <c r="H26" s="48">
        <v>0</v>
      </c>
      <c r="J26" s="48">
        <f t="shared" si="0"/>
        <v>0</v>
      </c>
      <c r="L26" s="64">
        <v>0</v>
      </c>
      <c r="N26" s="48">
        <v>0</v>
      </c>
      <c r="P26" s="66">
        <v>0</v>
      </c>
      <c r="Q26" s="66"/>
      <c r="S26" s="48">
        <v>6310039489</v>
      </c>
      <c r="U26" s="48">
        <v>6310039489</v>
      </c>
      <c r="W26" s="64">
        <v>7.64</v>
      </c>
    </row>
    <row r="27" spans="1:23" s="60" customFormat="1" ht="21.75" customHeight="1" x14ac:dyDescent="0.2">
      <c r="A27" s="63" t="s">
        <v>116</v>
      </c>
      <c r="B27" s="63"/>
      <c r="D27" s="48">
        <v>0</v>
      </c>
      <c r="F27" s="48">
        <v>0</v>
      </c>
      <c r="H27" s="48">
        <v>0</v>
      </c>
      <c r="J27" s="48">
        <f t="shared" si="0"/>
        <v>0</v>
      </c>
      <c r="L27" s="64">
        <v>0</v>
      </c>
      <c r="N27" s="48">
        <v>0</v>
      </c>
      <c r="P27" s="66">
        <v>0</v>
      </c>
      <c r="Q27" s="66"/>
      <c r="S27" s="48">
        <v>1051148094</v>
      </c>
      <c r="U27" s="48">
        <v>1051148094</v>
      </c>
      <c r="W27" s="64">
        <v>1.27</v>
      </c>
    </row>
    <row r="28" spans="1:23" s="60" customFormat="1" ht="21.75" customHeight="1" x14ac:dyDescent="0.2">
      <c r="A28" s="63" t="s">
        <v>117</v>
      </c>
      <c r="B28" s="63"/>
      <c r="D28" s="48">
        <v>0</v>
      </c>
      <c r="F28" s="48">
        <v>0</v>
      </c>
      <c r="H28" s="48">
        <v>0</v>
      </c>
      <c r="J28" s="48">
        <f t="shared" si="0"/>
        <v>0</v>
      </c>
      <c r="L28" s="64">
        <v>0</v>
      </c>
      <c r="N28" s="48">
        <v>0</v>
      </c>
      <c r="P28" s="66">
        <v>0</v>
      </c>
      <c r="Q28" s="66"/>
      <c r="S28" s="48">
        <v>2115725400</v>
      </c>
      <c r="U28" s="48">
        <v>2115725400</v>
      </c>
      <c r="W28" s="64">
        <v>2.56</v>
      </c>
    </row>
    <row r="29" spans="1:23" s="60" customFormat="1" ht="21.75" customHeight="1" x14ac:dyDescent="0.2">
      <c r="A29" s="63" t="s">
        <v>118</v>
      </c>
      <c r="B29" s="63"/>
      <c r="D29" s="48">
        <v>0</v>
      </c>
      <c r="F29" s="48">
        <v>0</v>
      </c>
      <c r="H29" s="48">
        <v>0</v>
      </c>
      <c r="J29" s="48">
        <f t="shared" si="0"/>
        <v>0</v>
      </c>
      <c r="L29" s="64">
        <v>0</v>
      </c>
      <c r="N29" s="48">
        <v>476354760</v>
      </c>
      <c r="P29" s="66">
        <v>0</v>
      </c>
      <c r="Q29" s="66"/>
      <c r="S29" s="48">
        <v>192382859</v>
      </c>
      <c r="U29" s="48">
        <v>668737619</v>
      </c>
      <c r="W29" s="64">
        <v>0.81</v>
      </c>
    </row>
    <row r="30" spans="1:23" s="60" customFormat="1" ht="21.75" customHeight="1" x14ac:dyDescent="0.2">
      <c r="A30" s="63" t="s">
        <v>119</v>
      </c>
      <c r="B30" s="63"/>
      <c r="D30" s="48">
        <v>0</v>
      </c>
      <c r="F30" s="48">
        <v>0</v>
      </c>
      <c r="H30" s="48">
        <v>0</v>
      </c>
      <c r="J30" s="48">
        <f t="shared" si="0"/>
        <v>0</v>
      </c>
      <c r="L30" s="64">
        <v>0</v>
      </c>
      <c r="N30" s="48">
        <v>0</v>
      </c>
      <c r="P30" s="66">
        <v>0</v>
      </c>
      <c r="Q30" s="66"/>
      <c r="S30" s="48">
        <v>7551909685</v>
      </c>
      <c r="U30" s="48">
        <v>7551909685</v>
      </c>
      <c r="W30" s="64">
        <v>9.14</v>
      </c>
    </row>
    <row r="31" spans="1:23" s="60" customFormat="1" ht="21.75" customHeight="1" x14ac:dyDescent="0.2">
      <c r="A31" s="63" t="s">
        <v>59</v>
      </c>
      <c r="B31" s="63"/>
      <c r="D31" s="48">
        <v>0</v>
      </c>
      <c r="F31" s="48">
        <v>-516906004</v>
      </c>
      <c r="H31" s="48">
        <v>0</v>
      </c>
      <c r="J31" s="48">
        <f t="shared" si="0"/>
        <v>-516906004</v>
      </c>
      <c r="L31" s="64">
        <v>1.1200000000000001</v>
      </c>
      <c r="N31" s="48">
        <v>10063540800</v>
      </c>
      <c r="P31" s="66">
        <v>18469448760</v>
      </c>
      <c r="Q31" s="66"/>
      <c r="S31" s="48">
        <v>984587785</v>
      </c>
      <c r="U31" s="48">
        <v>29517577345</v>
      </c>
      <c r="W31" s="64">
        <v>35.729999999999997</v>
      </c>
    </row>
    <row r="32" spans="1:23" s="60" customFormat="1" ht="21.75" customHeight="1" x14ac:dyDescent="0.2">
      <c r="A32" s="63" t="s">
        <v>120</v>
      </c>
      <c r="B32" s="63"/>
      <c r="D32" s="48">
        <v>0</v>
      </c>
      <c r="F32" s="48">
        <v>0</v>
      </c>
      <c r="H32" s="48">
        <v>0</v>
      </c>
      <c r="J32" s="48">
        <f t="shared" si="0"/>
        <v>0</v>
      </c>
      <c r="L32" s="64">
        <v>0</v>
      </c>
      <c r="N32" s="48">
        <v>0</v>
      </c>
      <c r="P32" s="66">
        <v>0</v>
      </c>
      <c r="Q32" s="66"/>
      <c r="S32" s="48">
        <v>-14826429187</v>
      </c>
      <c r="U32" s="48">
        <v>-14826429187</v>
      </c>
      <c r="W32" s="64">
        <v>-17.940000000000001</v>
      </c>
    </row>
    <row r="33" spans="1:25" s="60" customFormat="1" ht="21.75" customHeight="1" x14ac:dyDescent="0.2">
      <c r="A33" s="63" t="s">
        <v>36</v>
      </c>
      <c r="B33" s="63"/>
      <c r="D33" s="48">
        <v>4164623592</v>
      </c>
      <c r="F33" s="48">
        <v>-7319108882</v>
      </c>
      <c r="H33" s="48">
        <v>0</v>
      </c>
      <c r="J33" s="48">
        <f t="shared" si="0"/>
        <v>-3154485290</v>
      </c>
      <c r="L33" s="64">
        <v>6.83</v>
      </c>
      <c r="N33" s="48">
        <v>4682431138</v>
      </c>
      <c r="P33" s="66">
        <v>-5927589386</v>
      </c>
      <c r="Q33" s="66"/>
      <c r="S33" s="48">
        <v>2606240352</v>
      </c>
      <c r="U33" s="48">
        <v>1224339650</v>
      </c>
      <c r="W33" s="64">
        <v>1.48</v>
      </c>
    </row>
    <row r="34" spans="1:25" s="60" customFormat="1" ht="21.75" customHeight="1" x14ac:dyDescent="0.2">
      <c r="A34" s="63" t="s">
        <v>121</v>
      </c>
      <c r="B34" s="63"/>
      <c r="D34" s="48">
        <v>0</v>
      </c>
      <c r="F34" s="48">
        <v>0</v>
      </c>
      <c r="H34" s="48">
        <v>0</v>
      </c>
      <c r="J34" s="48">
        <f t="shared" si="0"/>
        <v>0</v>
      </c>
      <c r="L34" s="64">
        <v>0</v>
      </c>
      <c r="N34" s="48">
        <v>0</v>
      </c>
      <c r="P34" s="66">
        <v>0</v>
      </c>
      <c r="Q34" s="66"/>
      <c r="S34" s="48">
        <v>4367045862</v>
      </c>
      <c r="U34" s="48">
        <v>4367045862</v>
      </c>
      <c r="W34" s="64">
        <v>5.29</v>
      </c>
    </row>
    <row r="35" spans="1:25" s="60" customFormat="1" ht="21.75" customHeight="1" x14ac:dyDescent="0.2">
      <c r="A35" s="63" t="s">
        <v>122</v>
      </c>
      <c r="B35" s="63"/>
      <c r="D35" s="48">
        <v>0</v>
      </c>
      <c r="F35" s="48">
        <v>0</v>
      </c>
      <c r="H35" s="48">
        <v>0</v>
      </c>
      <c r="J35" s="48">
        <f t="shared" si="0"/>
        <v>0</v>
      </c>
      <c r="L35" s="64">
        <v>0</v>
      </c>
      <c r="N35" s="48">
        <v>0</v>
      </c>
      <c r="P35" s="66">
        <v>0</v>
      </c>
      <c r="Q35" s="66"/>
      <c r="S35" s="48">
        <v>-2784654742</v>
      </c>
      <c r="U35" s="48">
        <v>-2784654742</v>
      </c>
      <c r="W35" s="64">
        <v>-3.37</v>
      </c>
    </row>
    <row r="36" spans="1:25" s="60" customFormat="1" ht="21.75" customHeight="1" x14ac:dyDescent="0.2">
      <c r="A36" s="63" t="s">
        <v>123</v>
      </c>
      <c r="B36" s="63"/>
      <c r="D36" s="48">
        <v>0</v>
      </c>
      <c r="F36" s="48">
        <v>0</v>
      </c>
      <c r="H36" s="48">
        <v>0</v>
      </c>
      <c r="J36" s="48">
        <f t="shared" si="0"/>
        <v>0</v>
      </c>
      <c r="L36" s="64">
        <v>0</v>
      </c>
      <c r="N36" s="48">
        <v>0</v>
      </c>
      <c r="P36" s="66">
        <v>0</v>
      </c>
      <c r="Q36" s="66"/>
      <c r="S36" s="48">
        <v>-683817927</v>
      </c>
      <c r="U36" s="48">
        <v>6286939698</v>
      </c>
      <c r="W36" s="64">
        <v>7.61</v>
      </c>
      <c r="Y36" s="48"/>
    </row>
    <row r="37" spans="1:25" s="60" customFormat="1" ht="21.75" customHeight="1" x14ac:dyDescent="0.2">
      <c r="A37" s="63" t="s">
        <v>35</v>
      </c>
      <c r="B37" s="63"/>
      <c r="D37" s="48">
        <v>0</v>
      </c>
      <c r="F37" s="48">
        <v>915499354</v>
      </c>
      <c r="H37" s="48">
        <v>0</v>
      </c>
      <c r="J37" s="48">
        <f t="shared" si="0"/>
        <v>915499354</v>
      </c>
      <c r="L37" s="64">
        <v>-1.98</v>
      </c>
      <c r="N37" s="65">
        <v>1499999979</v>
      </c>
      <c r="P37" s="66">
        <v>7458370090</v>
      </c>
      <c r="Q37" s="66"/>
      <c r="S37" s="48">
        <v>-4267</v>
      </c>
      <c r="U37" s="48">
        <v>8958365802</v>
      </c>
      <c r="W37" s="64">
        <v>10.84</v>
      </c>
    </row>
    <row r="38" spans="1:25" s="60" customFormat="1" ht="21.75" customHeight="1" x14ac:dyDescent="0.2">
      <c r="A38" s="63" t="s">
        <v>124</v>
      </c>
      <c r="B38" s="63"/>
      <c r="D38" s="48">
        <v>0</v>
      </c>
      <c r="F38" s="48">
        <v>0</v>
      </c>
      <c r="H38" s="48">
        <v>0</v>
      </c>
      <c r="J38" s="48">
        <f t="shared" si="0"/>
        <v>0</v>
      </c>
      <c r="L38" s="64">
        <v>0</v>
      </c>
      <c r="N38" s="48">
        <v>0</v>
      </c>
      <c r="P38" s="66">
        <v>0</v>
      </c>
      <c r="Q38" s="66"/>
      <c r="S38" s="48">
        <v>-972885372</v>
      </c>
      <c r="U38" s="48">
        <v>-972885372</v>
      </c>
      <c r="W38" s="64">
        <v>-1.18</v>
      </c>
    </row>
    <row r="39" spans="1:25" s="60" customFormat="1" ht="21.75" customHeight="1" x14ac:dyDescent="0.2">
      <c r="A39" s="63" t="s">
        <v>125</v>
      </c>
      <c r="B39" s="63"/>
      <c r="D39" s="48">
        <v>0</v>
      </c>
      <c r="F39" s="48">
        <v>0</v>
      </c>
      <c r="H39" s="48">
        <v>0</v>
      </c>
      <c r="J39" s="48">
        <f t="shared" si="0"/>
        <v>0</v>
      </c>
      <c r="L39" s="64">
        <v>0</v>
      </c>
      <c r="N39" s="48">
        <v>0</v>
      </c>
      <c r="P39" s="66">
        <v>0</v>
      </c>
      <c r="Q39" s="66"/>
      <c r="S39" s="48">
        <v>7797086491</v>
      </c>
      <c r="U39" s="48">
        <v>7797086491</v>
      </c>
      <c r="W39" s="64">
        <v>9.44</v>
      </c>
    </row>
    <row r="40" spans="1:25" s="60" customFormat="1" ht="21.75" customHeight="1" x14ac:dyDescent="0.2">
      <c r="A40" s="63" t="s">
        <v>126</v>
      </c>
      <c r="B40" s="63"/>
      <c r="D40" s="48">
        <v>0</v>
      </c>
      <c r="F40" s="48">
        <v>0</v>
      </c>
      <c r="H40" s="48">
        <v>0</v>
      </c>
      <c r="J40" s="48">
        <f t="shared" si="0"/>
        <v>0</v>
      </c>
      <c r="L40" s="64">
        <v>0</v>
      </c>
      <c r="N40" s="48">
        <v>0</v>
      </c>
      <c r="P40" s="66">
        <v>0</v>
      </c>
      <c r="Q40" s="66"/>
      <c r="S40" s="48">
        <v>641779105</v>
      </c>
      <c r="U40" s="48">
        <v>641779105</v>
      </c>
      <c r="W40" s="64">
        <v>0.78</v>
      </c>
    </row>
    <row r="41" spans="1:25" s="60" customFormat="1" ht="21.75" customHeight="1" x14ac:dyDescent="0.2">
      <c r="A41" s="63" t="s">
        <v>127</v>
      </c>
      <c r="B41" s="63"/>
      <c r="D41" s="48">
        <v>0</v>
      </c>
      <c r="F41" s="48">
        <v>0</v>
      </c>
      <c r="H41" s="48">
        <v>0</v>
      </c>
      <c r="J41" s="48">
        <f t="shared" si="0"/>
        <v>0</v>
      </c>
      <c r="L41" s="64">
        <v>0</v>
      </c>
      <c r="N41" s="48">
        <v>0</v>
      </c>
      <c r="P41" s="66">
        <v>0</v>
      </c>
      <c r="Q41" s="66"/>
      <c r="S41" s="48">
        <v>4036187620</v>
      </c>
      <c r="U41" s="48">
        <v>4036187620</v>
      </c>
      <c r="W41" s="64">
        <v>4.8899999999999997</v>
      </c>
    </row>
    <row r="42" spans="1:25" s="60" customFormat="1" ht="21.75" customHeight="1" x14ac:dyDescent="0.2">
      <c r="A42" s="63" t="s">
        <v>128</v>
      </c>
      <c r="B42" s="63"/>
      <c r="D42" s="48">
        <v>0</v>
      </c>
      <c r="F42" s="48">
        <v>0</v>
      </c>
      <c r="H42" s="48">
        <v>0</v>
      </c>
      <c r="J42" s="48">
        <f t="shared" si="0"/>
        <v>0</v>
      </c>
      <c r="L42" s="64">
        <v>0</v>
      </c>
      <c r="N42" s="48">
        <v>0</v>
      </c>
      <c r="P42" s="66">
        <v>0</v>
      </c>
      <c r="Q42" s="66"/>
      <c r="S42" s="48">
        <v>-10106566494</v>
      </c>
      <c r="U42" s="48">
        <v>-10106566494</v>
      </c>
      <c r="W42" s="64">
        <v>-12.23</v>
      </c>
    </row>
    <row r="43" spans="1:25" s="60" customFormat="1" ht="21.75" customHeight="1" x14ac:dyDescent="0.2">
      <c r="A43" s="63" t="s">
        <v>62</v>
      </c>
      <c r="B43" s="63"/>
      <c r="D43" s="48">
        <v>0</v>
      </c>
      <c r="F43" s="48">
        <v>2639168711</v>
      </c>
      <c r="H43" s="48">
        <v>0</v>
      </c>
      <c r="J43" s="48">
        <f t="shared" si="0"/>
        <v>2639168711</v>
      </c>
      <c r="L43" s="64">
        <v>-5.72</v>
      </c>
      <c r="N43" s="48">
        <v>0</v>
      </c>
      <c r="P43" s="66">
        <v>17505902804</v>
      </c>
      <c r="Q43" s="66"/>
      <c r="S43" s="48">
        <v>3137155174</v>
      </c>
      <c r="U43" s="48">
        <v>20643057978</v>
      </c>
      <c r="W43" s="64">
        <v>24.99</v>
      </c>
    </row>
    <row r="44" spans="1:25" s="60" customFormat="1" ht="21.75" customHeight="1" x14ac:dyDescent="0.2">
      <c r="A44" s="63" t="s">
        <v>129</v>
      </c>
      <c r="B44" s="63"/>
      <c r="D44" s="48">
        <v>0</v>
      </c>
      <c r="F44" s="48">
        <v>0</v>
      </c>
      <c r="H44" s="48">
        <v>0</v>
      </c>
      <c r="J44" s="48">
        <f t="shared" si="0"/>
        <v>0</v>
      </c>
      <c r="L44" s="64">
        <v>0</v>
      </c>
      <c r="N44" s="48">
        <v>0</v>
      </c>
      <c r="P44" s="66">
        <v>0</v>
      </c>
      <c r="Q44" s="66"/>
      <c r="S44" s="48">
        <v>-607199364</v>
      </c>
      <c r="U44" s="48">
        <v>-607199364</v>
      </c>
      <c r="W44" s="64">
        <v>-0.73</v>
      </c>
    </row>
    <row r="45" spans="1:25" s="60" customFormat="1" ht="21.75" customHeight="1" x14ac:dyDescent="0.2">
      <c r="A45" s="63" t="s">
        <v>108</v>
      </c>
      <c r="B45" s="63"/>
      <c r="D45" s="48">
        <v>0</v>
      </c>
      <c r="F45" s="48">
        <v>0</v>
      </c>
      <c r="H45" s="48">
        <v>0</v>
      </c>
      <c r="J45" s="48">
        <f t="shared" si="0"/>
        <v>0</v>
      </c>
      <c r="L45" s="64">
        <v>0</v>
      </c>
      <c r="N45" s="48">
        <v>0</v>
      </c>
      <c r="P45" s="66">
        <v>0</v>
      </c>
      <c r="Q45" s="66"/>
      <c r="S45" s="48">
        <v>82889495</v>
      </c>
      <c r="U45" s="48">
        <v>82889495</v>
      </c>
      <c r="W45" s="64">
        <v>0.1</v>
      </c>
    </row>
    <row r="46" spans="1:25" s="60" customFormat="1" ht="21.75" customHeight="1" x14ac:dyDescent="0.2">
      <c r="A46" s="63" t="s">
        <v>130</v>
      </c>
      <c r="B46" s="63"/>
      <c r="D46" s="48">
        <v>0</v>
      </c>
      <c r="F46" s="48">
        <v>0</v>
      </c>
      <c r="H46" s="48">
        <v>0</v>
      </c>
      <c r="J46" s="48">
        <f t="shared" si="0"/>
        <v>0</v>
      </c>
      <c r="L46" s="64">
        <v>0</v>
      </c>
      <c r="N46" s="48">
        <v>0</v>
      </c>
      <c r="P46" s="66">
        <v>0</v>
      </c>
      <c r="Q46" s="66"/>
      <c r="S46" s="48">
        <v>-2057598061</v>
      </c>
      <c r="U46" s="48">
        <v>-2057598061</v>
      </c>
      <c r="W46" s="64">
        <v>-2.4900000000000002</v>
      </c>
    </row>
    <row r="47" spans="1:25" s="60" customFormat="1" ht="21.75" customHeight="1" x14ac:dyDescent="0.2">
      <c r="A47" s="63" t="s">
        <v>131</v>
      </c>
      <c r="B47" s="63"/>
      <c r="D47" s="48">
        <v>0</v>
      </c>
      <c r="F47" s="48">
        <v>0</v>
      </c>
      <c r="H47" s="48">
        <v>0</v>
      </c>
      <c r="J47" s="48">
        <f t="shared" si="0"/>
        <v>0</v>
      </c>
      <c r="L47" s="64">
        <v>0</v>
      </c>
      <c r="N47" s="48">
        <v>0</v>
      </c>
      <c r="P47" s="66">
        <v>0</v>
      </c>
      <c r="Q47" s="66"/>
      <c r="S47" s="48">
        <v>10611094498</v>
      </c>
      <c r="U47" s="48">
        <v>10611094498</v>
      </c>
      <c r="W47" s="64">
        <v>12.84</v>
      </c>
    </row>
    <row r="48" spans="1:25" s="60" customFormat="1" ht="21.75" customHeight="1" x14ac:dyDescent="0.2">
      <c r="A48" s="63" t="s">
        <v>32</v>
      </c>
      <c r="B48" s="63"/>
      <c r="D48" s="48">
        <v>0</v>
      </c>
      <c r="F48" s="48">
        <v>413325990</v>
      </c>
      <c r="H48" s="48">
        <v>0</v>
      </c>
      <c r="J48" s="48">
        <f t="shared" si="0"/>
        <v>413325990</v>
      </c>
      <c r="L48" s="64">
        <v>-0.9</v>
      </c>
      <c r="N48" s="48">
        <v>0</v>
      </c>
      <c r="P48" s="66">
        <v>-942732274</v>
      </c>
      <c r="Q48" s="66"/>
      <c r="S48" s="48">
        <v>866240091</v>
      </c>
      <c r="U48" s="48">
        <v>-76492183</v>
      </c>
      <c r="W48" s="64">
        <v>-0.09</v>
      </c>
    </row>
    <row r="49" spans="1:23" s="60" customFormat="1" ht="21.75" customHeight="1" x14ac:dyDescent="0.2">
      <c r="A49" s="63" t="s">
        <v>20</v>
      </c>
      <c r="B49" s="63"/>
      <c r="D49" s="48">
        <v>0</v>
      </c>
      <c r="F49" s="48">
        <v>0</v>
      </c>
      <c r="H49" s="48">
        <v>0</v>
      </c>
      <c r="J49" s="48">
        <f t="shared" si="0"/>
        <v>0</v>
      </c>
      <c r="L49" s="64">
        <v>0</v>
      </c>
      <c r="N49" s="48">
        <v>1352000000</v>
      </c>
      <c r="P49" s="66">
        <v>0</v>
      </c>
      <c r="Q49" s="66"/>
      <c r="S49" s="48">
        <v>-37909473154</v>
      </c>
      <c r="U49" s="48">
        <v>-36557473154</v>
      </c>
      <c r="W49" s="64">
        <v>-44.25</v>
      </c>
    </row>
    <row r="50" spans="1:23" s="60" customFormat="1" ht="21.75" customHeight="1" x14ac:dyDescent="0.2">
      <c r="A50" s="63" t="s">
        <v>20</v>
      </c>
      <c r="B50" s="63"/>
      <c r="D50" s="48">
        <v>0</v>
      </c>
      <c r="F50" s="48">
        <v>-1348195421</v>
      </c>
      <c r="H50" s="48">
        <v>0</v>
      </c>
      <c r="J50" s="48">
        <f t="shared" si="0"/>
        <v>-1348195421</v>
      </c>
      <c r="L50" s="64">
        <v>2.92</v>
      </c>
      <c r="N50" s="48">
        <v>0</v>
      </c>
      <c r="P50" s="66">
        <v>1469430617</v>
      </c>
      <c r="Q50" s="66"/>
      <c r="S50" s="48">
        <v>831940233</v>
      </c>
      <c r="U50" s="48">
        <v>2301370850</v>
      </c>
      <c r="W50" s="64">
        <v>2.79</v>
      </c>
    </row>
    <row r="51" spans="1:23" s="60" customFormat="1" ht="21.75" customHeight="1" x14ac:dyDescent="0.2">
      <c r="A51" s="63" t="s">
        <v>42</v>
      </c>
      <c r="B51" s="63"/>
      <c r="D51" s="48">
        <v>0</v>
      </c>
      <c r="F51" s="48">
        <v>2223785970</v>
      </c>
      <c r="H51" s="48">
        <v>0</v>
      </c>
      <c r="J51" s="48">
        <f t="shared" si="0"/>
        <v>2223785970</v>
      </c>
      <c r="L51" s="64">
        <v>-4.82</v>
      </c>
      <c r="N51" s="48">
        <v>28800000000</v>
      </c>
      <c r="P51" s="66">
        <v>1702223852</v>
      </c>
      <c r="Q51" s="66"/>
      <c r="S51" s="48">
        <v>569062646</v>
      </c>
      <c r="U51" s="48">
        <v>76314019055</v>
      </c>
      <c r="W51" s="64">
        <v>92.37</v>
      </c>
    </row>
    <row r="52" spans="1:23" s="60" customFormat="1" ht="21.75" customHeight="1" x14ac:dyDescent="0.2">
      <c r="A52" s="63" t="s">
        <v>57</v>
      </c>
      <c r="B52" s="63"/>
      <c r="D52" s="48">
        <v>0</v>
      </c>
      <c r="F52" s="48">
        <v>-1994020329</v>
      </c>
      <c r="H52" s="48">
        <v>0</v>
      </c>
      <c r="J52" s="48">
        <f t="shared" si="0"/>
        <v>-1994020329</v>
      </c>
      <c r="L52" s="64">
        <v>4.32</v>
      </c>
      <c r="N52" s="48">
        <v>4418138348</v>
      </c>
      <c r="P52" s="66">
        <v>6223096428</v>
      </c>
      <c r="Q52" s="66"/>
      <c r="S52" s="48">
        <v>2533342499</v>
      </c>
      <c r="U52" s="48">
        <v>13174577275</v>
      </c>
      <c r="W52" s="64">
        <v>15.95</v>
      </c>
    </row>
    <row r="53" spans="1:23" s="60" customFormat="1" ht="21.75" customHeight="1" x14ac:dyDescent="0.2">
      <c r="A53" s="63" t="s">
        <v>53</v>
      </c>
      <c r="B53" s="63"/>
      <c r="D53" s="48">
        <v>0</v>
      </c>
      <c r="F53" s="48">
        <v>-5787359165</v>
      </c>
      <c r="H53" s="48">
        <v>0</v>
      </c>
      <c r="J53" s="48">
        <f t="shared" si="0"/>
        <v>-5787359165</v>
      </c>
      <c r="L53" s="64">
        <v>12.53</v>
      </c>
      <c r="N53" s="48">
        <v>16880298802</v>
      </c>
      <c r="P53" s="66">
        <v>19994615019</v>
      </c>
      <c r="Q53" s="66"/>
      <c r="S53" s="48">
        <v>3841678027</v>
      </c>
      <c r="U53" s="48">
        <v>40716591848</v>
      </c>
      <c r="W53" s="64">
        <v>49.28</v>
      </c>
    </row>
    <row r="54" spans="1:23" s="60" customFormat="1" ht="21.75" customHeight="1" x14ac:dyDescent="0.2">
      <c r="A54" s="63" t="s">
        <v>132</v>
      </c>
      <c r="B54" s="63"/>
      <c r="D54" s="48">
        <v>0</v>
      </c>
      <c r="F54" s="48">
        <v>0</v>
      </c>
      <c r="H54" s="48">
        <v>0</v>
      </c>
      <c r="J54" s="48">
        <f t="shared" si="0"/>
        <v>0</v>
      </c>
      <c r="L54" s="64">
        <v>0</v>
      </c>
      <c r="N54" s="48">
        <v>0</v>
      </c>
      <c r="P54" s="66">
        <v>0</v>
      </c>
      <c r="Q54" s="66"/>
      <c r="S54" s="48">
        <v>3871167562</v>
      </c>
      <c r="U54" s="48">
        <v>3871167562</v>
      </c>
      <c r="W54" s="64">
        <v>4.6900000000000004</v>
      </c>
    </row>
    <row r="55" spans="1:23" s="60" customFormat="1" ht="21.75" customHeight="1" x14ac:dyDescent="0.2">
      <c r="A55" s="63" t="s">
        <v>133</v>
      </c>
      <c r="B55" s="63"/>
      <c r="D55" s="48">
        <v>0</v>
      </c>
      <c r="F55" s="48">
        <v>0</v>
      </c>
      <c r="H55" s="48">
        <v>0</v>
      </c>
      <c r="J55" s="48">
        <f t="shared" si="0"/>
        <v>0</v>
      </c>
      <c r="L55" s="64">
        <v>0</v>
      </c>
      <c r="N55" s="48">
        <v>0</v>
      </c>
      <c r="P55" s="66">
        <v>0</v>
      </c>
      <c r="Q55" s="66"/>
      <c r="S55" s="48">
        <v>-83591200</v>
      </c>
      <c r="U55" s="48">
        <v>-83591200</v>
      </c>
      <c r="W55" s="64">
        <v>-0.1</v>
      </c>
    </row>
    <row r="56" spans="1:23" s="60" customFormat="1" ht="21.75" customHeight="1" x14ac:dyDescent="0.2">
      <c r="A56" s="63" t="s">
        <v>51</v>
      </c>
      <c r="B56" s="63"/>
      <c r="D56" s="48">
        <v>0</v>
      </c>
      <c r="F56" s="48">
        <v>-513923854</v>
      </c>
      <c r="H56" s="48">
        <v>0</v>
      </c>
      <c r="J56" s="48">
        <f t="shared" si="0"/>
        <v>-513923854</v>
      </c>
      <c r="L56" s="64">
        <v>1.1100000000000001</v>
      </c>
      <c r="N56" s="48">
        <v>209619914</v>
      </c>
      <c r="P56" s="66">
        <v>-5372947590</v>
      </c>
      <c r="Q56" s="66"/>
      <c r="S56" s="48">
        <v>-1212121501</v>
      </c>
      <c r="U56" s="48">
        <v>-6372325347</v>
      </c>
      <c r="W56" s="64">
        <v>-7.71</v>
      </c>
    </row>
    <row r="57" spans="1:23" s="60" customFormat="1" ht="21.75" customHeight="1" x14ac:dyDescent="0.2">
      <c r="A57" s="63" t="s">
        <v>60</v>
      </c>
      <c r="B57" s="63"/>
      <c r="D57" s="48">
        <v>0</v>
      </c>
      <c r="F57" s="48">
        <v>-2636759935</v>
      </c>
      <c r="H57" s="48">
        <v>0</v>
      </c>
      <c r="J57" s="48">
        <f t="shared" si="0"/>
        <v>-2636759935</v>
      </c>
      <c r="L57" s="64">
        <v>5.71</v>
      </c>
      <c r="N57" s="48">
        <v>6550036646</v>
      </c>
      <c r="P57" s="66">
        <v>-13056693262</v>
      </c>
      <c r="Q57" s="66"/>
      <c r="S57" s="48">
        <v>0</v>
      </c>
      <c r="U57" s="48">
        <v>-6506656616</v>
      </c>
      <c r="W57" s="64">
        <v>-7.88</v>
      </c>
    </row>
    <row r="58" spans="1:23" s="60" customFormat="1" ht="21.75" customHeight="1" x14ac:dyDescent="0.2">
      <c r="A58" s="63" t="s">
        <v>45</v>
      </c>
      <c r="B58" s="63"/>
      <c r="D58" s="48">
        <v>1391359593</v>
      </c>
      <c r="F58" s="48">
        <v>288274500</v>
      </c>
      <c r="H58" s="48">
        <v>0</v>
      </c>
      <c r="J58" s="48">
        <f t="shared" si="0"/>
        <v>1679634093</v>
      </c>
      <c r="L58" s="64">
        <v>-3.64</v>
      </c>
      <c r="N58" s="48">
        <v>1391359593</v>
      </c>
      <c r="P58" s="66">
        <v>-6650594840</v>
      </c>
      <c r="Q58" s="66"/>
      <c r="S58" s="48">
        <v>0</v>
      </c>
      <c r="U58" s="48">
        <v>-5259235247</v>
      </c>
      <c r="W58" s="64">
        <v>-6.37</v>
      </c>
    </row>
    <row r="59" spans="1:23" s="60" customFormat="1" ht="21.75" customHeight="1" x14ac:dyDescent="0.2">
      <c r="A59" s="63" t="s">
        <v>49</v>
      </c>
      <c r="B59" s="63"/>
      <c r="D59" s="48">
        <v>0</v>
      </c>
      <c r="F59" s="48">
        <v>-2015933400</v>
      </c>
      <c r="H59" s="48">
        <v>0</v>
      </c>
      <c r="J59" s="48">
        <f t="shared" si="0"/>
        <v>-2015933400</v>
      </c>
      <c r="L59" s="64">
        <v>4.37</v>
      </c>
      <c r="N59" s="48">
        <v>3222103672</v>
      </c>
      <c r="P59" s="66">
        <v>-7252588800</v>
      </c>
      <c r="Q59" s="66"/>
      <c r="S59" s="48">
        <v>0</v>
      </c>
      <c r="U59" s="48">
        <v>-4030485128</v>
      </c>
      <c r="W59" s="64">
        <v>-4.88</v>
      </c>
    </row>
    <row r="60" spans="1:23" s="60" customFormat="1" ht="21.75" customHeight="1" x14ac:dyDescent="0.2">
      <c r="A60" s="63" t="s">
        <v>38</v>
      </c>
      <c r="B60" s="63"/>
      <c r="D60" s="48">
        <v>2083608833</v>
      </c>
      <c r="F60" s="48">
        <v>-2219713649</v>
      </c>
      <c r="H60" s="48">
        <v>0</v>
      </c>
      <c r="J60" s="48">
        <f t="shared" si="0"/>
        <v>-136104816</v>
      </c>
      <c r="L60" s="64">
        <v>0.28999999999999998</v>
      </c>
      <c r="N60" s="48">
        <v>2083608833</v>
      </c>
      <c r="P60" s="66">
        <v>-3127778326</v>
      </c>
      <c r="Q60" s="66"/>
      <c r="S60" s="48">
        <v>0</v>
      </c>
      <c r="U60" s="48">
        <v>-1044169493</v>
      </c>
      <c r="W60" s="64">
        <v>-1.26</v>
      </c>
    </row>
    <row r="61" spans="1:23" s="60" customFormat="1" ht="21.75" customHeight="1" x14ac:dyDescent="0.2">
      <c r="A61" s="63" t="s">
        <v>21</v>
      </c>
      <c r="B61" s="63"/>
      <c r="D61" s="48">
        <v>806959099</v>
      </c>
      <c r="F61" s="48">
        <v>199936398</v>
      </c>
      <c r="H61" s="48">
        <v>0</v>
      </c>
      <c r="J61" s="48">
        <f t="shared" si="0"/>
        <v>1006895497</v>
      </c>
      <c r="L61" s="64">
        <v>-2.1800000000000002</v>
      </c>
      <c r="N61" s="48">
        <v>806959099</v>
      </c>
      <c r="P61" s="66">
        <v>-2269191917</v>
      </c>
      <c r="Q61" s="66"/>
      <c r="S61" s="48">
        <v>0</v>
      </c>
      <c r="U61" s="48">
        <v>-1462232818</v>
      </c>
      <c r="W61" s="64">
        <v>-1.77</v>
      </c>
    </row>
    <row r="62" spans="1:23" s="60" customFormat="1" ht="21.75" customHeight="1" x14ac:dyDescent="0.2">
      <c r="A62" s="63" t="s">
        <v>28</v>
      </c>
      <c r="B62" s="63"/>
      <c r="D62" s="48">
        <v>0</v>
      </c>
      <c r="F62" s="48">
        <v>-4326503220</v>
      </c>
      <c r="H62" s="48">
        <v>0</v>
      </c>
      <c r="J62" s="48">
        <f t="shared" si="0"/>
        <v>-4326503220</v>
      </c>
      <c r="L62" s="64">
        <v>9.3699999999999992</v>
      </c>
      <c r="N62" s="48">
        <v>11000000000</v>
      </c>
      <c r="P62" s="66">
        <v>-7470152145</v>
      </c>
      <c r="Q62" s="66"/>
      <c r="S62" s="48">
        <v>0</v>
      </c>
      <c r="U62" s="48">
        <v>3529847855</v>
      </c>
      <c r="W62" s="64">
        <v>4.2699999999999996</v>
      </c>
    </row>
    <row r="63" spans="1:23" s="60" customFormat="1" ht="21.75" customHeight="1" x14ac:dyDescent="0.2">
      <c r="A63" s="63" t="s">
        <v>41</v>
      </c>
      <c r="B63" s="63"/>
      <c r="D63" s="48">
        <v>0</v>
      </c>
      <c r="F63" s="48">
        <v>-604275680</v>
      </c>
      <c r="H63" s="48">
        <v>0</v>
      </c>
      <c r="J63" s="48">
        <f t="shared" si="0"/>
        <v>-604275680</v>
      </c>
      <c r="L63" s="64">
        <v>1.31</v>
      </c>
      <c r="N63" s="48">
        <v>2523081280</v>
      </c>
      <c r="P63" s="66">
        <v>-5533332812</v>
      </c>
      <c r="Q63" s="66"/>
      <c r="S63" s="48">
        <v>0</v>
      </c>
      <c r="U63" s="48">
        <v>-3010251532</v>
      </c>
      <c r="W63" s="64">
        <v>-3.64</v>
      </c>
    </row>
    <row r="64" spans="1:23" s="60" customFormat="1" ht="21.75" customHeight="1" x14ac:dyDescent="0.2">
      <c r="A64" s="63" t="s">
        <v>63</v>
      </c>
      <c r="B64" s="63"/>
      <c r="D64" s="48">
        <v>0</v>
      </c>
      <c r="F64" s="48">
        <v>1434428362</v>
      </c>
      <c r="H64" s="48">
        <v>0</v>
      </c>
      <c r="J64" s="48">
        <f t="shared" si="0"/>
        <v>1434428362</v>
      </c>
      <c r="L64" s="64">
        <v>-3.11</v>
      </c>
      <c r="N64" s="48">
        <v>2102946827</v>
      </c>
      <c r="P64" s="66">
        <v>1680442005</v>
      </c>
      <c r="Q64" s="66"/>
      <c r="S64" s="48">
        <v>0</v>
      </c>
      <c r="U64" s="48">
        <v>3783388832</v>
      </c>
      <c r="W64" s="64">
        <v>4.58</v>
      </c>
    </row>
    <row r="65" spans="1:23" s="60" customFormat="1" ht="21.75" customHeight="1" x14ac:dyDescent="0.2">
      <c r="A65" s="63" t="s">
        <v>19</v>
      </c>
      <c r="B65" s="63"/>
      <c r="D65" s="48">
        <v>0</v>
      </c>
      <c r="F65" s="48">
        <v>434541723</v>
      </c>
      <c r="H65" s="48">
        <v>0</v>
      </c>
      <c r="J65" s="48">
        <f t="shared" si="0"/>
        <v>434541723</v>
      </c>
      <c r="L65" s="64">
        <v>-0.94</v>
      </c>
      <c r="N65" s="48">
        <v>400000000</v>
      </c>
      <c r="P65" s="66">
        <v>-1354012456</v>
      </c>
      <c r="Q65" s="66"/>
      <c r="S65" s="48">
        <v>0</v>
      </c>
      <c r="U65" s="48">
        <v>-954012456</v>
      </c>
      <c r="W65" s="64">
        <v>-1.1499999999999999</v>
      </c>
    </row>
    <row r="66" spans="1:23" s="60" customFormat="1" ht="21.75" customHeight="1" x14ac:dyDescent="0.2">
      <c r="A66" s="63" t="s">
        <v>22</v>
      </c>
      <c r="B66" s="63"/>
      <c r="D66" s="48">
        <v>2428389661</v>
      </c>
      <c r="F66" s="48">
        <v>-1160371611</v>
      </c>
      <c r="H66" s="48">
        <v>0</v>
      </c>
      <c r="J66" s="48">
        <f t="shared" si="0"/>
        <v>1268018050</v>
      </c>
      <c r="L66" s="64">
        <v>-2.75</v>
      </c>
      <c r="N66" s="48">
        <v>2468921981</v>
      </c>
      <c r="P66" s="66">
        <v>-20061388119</v>
      </c>
      <c r="Q66" s="66"/>
      <c r="S66" s="48">
        <v>0</v>
      </c>
      <c r="U66" s="48">
        <v>-17592466138</v>
      </c>
      <c r="W66" s="64">
        <v>-21.29</v>
      </c>
    </row>
    <row r="67" spans="1:23" s="60" customFormat="1" ht="21.75" customHeight="1" x14ac:dyDescent="0.2">
      <c r="A67" s="63" t="s">
        <v>52</v>
      </c>
      <c r="B67" s="63"/>
      <c r="D67" s="48">
        <v>0</v>
      </c>
      <c r="F67" s="48">
        <v>-2720956631</v>
      </c>
      <c r="H67" s="48">
        <v>0</v>
      </c>
      <c r="J67" s="48">
        <f t="shared" si="0"/>
        <v>-2720956631</v>
      </c>
      <c r="L67" s="64">
        <v>5.89</v>
      </c>
      <c r="N67" s="48">
        <v>5667591600</v>
      </c>
      <c r="P67" s="66">
        <v>-7210979843</v>
      </c>
      <c r="Q67" s="66"/>
      <c r="S67" s="48">
        <v>0</v>
      </c>
      <c r="U67" s="48">
        <v>-1543388243</v>
      </c>
      <c r="W67" s="64">
        <v>-1.87</v>
      </c>
    </row>
    <row r="68" spans="1:23" s="60" customFormat="1" ht="21.75" customHeight="1" x14ac:dyDescent="0.2">
      <c r="A68" s="63" t="s">
        <v>48</v>
      </c>
      <c r="B68" s="63"/>
      <c r="D68" s="48">
        <v>0</v>
      </c>
      <c r="F68" s="48">
        <v>-1361848500</v>
      </c>
      <c r="H68" s="48">
        <v>0</v>
      </c>
      <c r="J68" s="48">
        <f t="shared" si="0"/>
        <v>-1361848500</v>
      </c>
      <c r="L68" s="64">
        <v>2.95</v>
      </c>
      <c r="N68" s="48">
        <v>1611687168</v>
      </c>
      <c r="P68" s="66">
        <v>2882745000</v>
      </c>
      <c r="Q68" s="66"/>
      <c r="S68" s="48">
        <v>0</v>
      </c>
      <c r="U68" s="48">
        <v>4459071675</v>
      </c>
      <c r="W68" s="64">
        <v>5.4</v>
      </c>
    </row>
    <row r="69" spans="1:23" s="60" customFormat="1" ht="21.75" customHeight="1" x14ac:dyDescent="0.2">
      <c r="A69" s="63" t="s">
        <v>31</v>
      </c>
      <c r="B69" s="63"/>
      <c r="D69" s="48">
        <v>0</v>
      </c>
      <c r="F69" s="48">
        <v>-6913816561</v>
      </c>
      <c r="H69" s="48">
        <v>0</v>
      </c>
      <c r="J69" s="48">
        <f t="shared" si="0"/>
        <v>-6913816561</v>
      </c>
      <c r="L69" s="64">
        <v>14.97</v>
      </c>
      <c r="N69" s="48">
        <v>4752000000</v>
      </c>
      <c r="P69" s="66">
        <v>8143399658</v>
      </c>
      <c r="Q69" s="66"/>
      <c r="S69" s="48">
        <v>0</v>
      </c>
      <c r="U69" s="48">
        <v>12895399658</v>
      </c>
      <c r="W69" s="64">
        <v>15.61</v>
      </c>
    </row>
    <row r="70" spans="1:23" s="60" customFormat="1" ht="21.75" customHeight="1" x14ac:dyDescent="0.2">
      <c r="A70" s="63" t="s">
        <v>40</v>
      </c>
      <c r="B70" s="63"/>
      <c r="D70" s="48">
        <v>0</v>
      </c>
      <c r="F70" s="48">
        <v>119285996</v>
      </c>
      <c r="H70" s="48">
        <v>0</v>
      </c>
      <c r="J70" s="48">
        <f t="shared" si="0"/>
        <v>119285996</v>
      </c>
      <c r="L70" s="64">
        <v>-0.26</v>
      </c>
      <c r="N70" s="48">
        <v>1901789388</v>
      </c>
      <c r="P70" s="66">
        <v>-6822106069</v>
      </c>
      <c r="Q70" s="66"/>
      <c r="S70" s="48">
        <v>0</v>
      </c>
      <c r="U70" s="48">
        <v>-4920316681</v>
      </c>
      <c r="W70" s="64">
        <v>-5.96</v>
      </c>
    </row>
    <row r="71" spans="1:23" s="60" customFormat="1" ht="21.75" customHeight="1" x14ac:dyDescent="0.2">
      <c r="A71" s="63" t="s">
        <v>33</v>
      </c>
      <c r="B71" s="63"/>
      <c r="D71" s="48">
        <v>0</v>
      </c>
      <c r="F71" s="48">
        <v>-55038810</v>
      </c>
      <c r="H71" s="48">
        <v>0</v>
      </c>
      <c r="J71" s="48">
        <f t="shared" si="0"/>
        <v>-55038810</v>
      </c>
      <c r="L71" s="64">
        <v>0.12</v>
      </c>
      <c r="N71" s="48">
        <v>7995175300</v>
      </c>
      <c r="P71" s="66">
        <v>10237218453</v>
      </c>
      <c r="Q71" s="66"/>
      <c r="S71" s="48">
        <v>0</v>
      </c>
      <c r="U71" s="48">
        <v>18232393753</v>
      </c>
      <c r="W71" s="64">
        <v>22.07</v>
      </c>
    </row>
    <row r="72" spans="1:23" s="60" customFormat="1" ht="21.75" customHeight="1" x14ac:dyDescent="0.2">
      <c r="A72" s="63" t="s">
        <v>55</v>
      </c>
      <c r="B72" s="63"/>
      <c r="D72" s="48">
        <v>0</v>
      </c>
      <c r="F72" s="48">
        <v>-4502232999</v>
      </c>
      <c r="H72" s="48">
        <v>0</v>
      </c>
      <c r="J72" s="48">
        <f t="shared" si="0"/>
        <v>-4502232999</v>
      </c>
      <c r="L72" s="64">
        <v>9.75</v>
      </c>
      <c r="N72" s="48">
        <v>4361966000</v>
      </c>
      <c r="P72" s="66">
        <v>-15213702938</v>
      </c>
      <c r="Q72" s="66"/>
      <c r="S72" s="48">
        <v>0</v>
      </c>
      <c r="U72" s="48">
        <v>-10851736938</v>
      </c>
      <c r="W72" s="64">
        <v>-13.13</v>
      </c>
    </row>
    <row r="73" spans="1:23" s="60" customFormat="1" ht="21.75" customHeight="1" x14ac:dyDescent="0.2">
      <c r="A73" s="63" t="s">
        <v>58</v>
      </c>
      <c r="B73" s="63"/>
      <c r="D73" s="48">
        <v>0</v>
      </c>
      <c r="F73" s="48">
        <v>-1749528000</v>
      </c>
      <c r="H73" s="48">
        <v>0</v>
      </c>
      <c r="J73" s="48">
        <f t="shared" si="0"/>
        <v>-1749528000</v>
      </c>
      <c r="L73" s="64">
        <v>3.79</v>
      </c>
      <c r="N73" s="48">
        <v>2160000000</v>
      </c>
      <c r="P73" s="66">
        <v>-7481363035</v>
      </c>
      <c r="Q73" s="66"/>
      <c r="S73" s="48">
        <v>0</v>
      </c>
      <c r="U73" s="48">
        <v>-5321363035</v>
      </c>
      <c r="W73" s="64">
        <v>-6.44</v>
      </c>
    </row>
    <row r="74" spans="1:23" s="60" customFormat="1" ht="21.75" customHeight="1" x14ac:dyDescent="0.2">
      <c r="A74" s="63" t="s">
        <v>24</v>
      </c>
      <c r="B74" s="63"/>
      <c r="D74" s="48">
        <v>0</v>
      </c>
      <c r="F74" s="48">
        <v>-2108608842</v>
      </c>
      <c r="H74" s="48">
        <v>0</v>
      </c>
      <c r="J74" s="48">
        <f t="shared" ref="J74:J86" si="1">D74+F74+H74</f>
        <v>-2108608842</v>
      </c>
      <c r="L74" s="64">
        <v>4.57</v>
      </c>
      <c r="N74" s="48">
        <v>864204880</v>
      </c>
      <c r="P74" s="66">
        <v>4390307240</v>
      </c>
      <c r="Q74" s="66"/>
      <c r="S74" s="48">
        <v>0</v>
      </c>
      <c r="U74" s="48">
        <v>5254512120</v>
      </c>
      <c r="W74" s="64">
        <v>6.36</v>
      </c>
    </row>
    <row r="75" spans="1:23" s="60" customFormat="1" ht="21.75" customHeight="1" x14ac:dyDescent="0.2">
      <c r="A75" s="63" t="s">
        <v>25</v>
      </c>
      <c r="B75" s="63"/>
      <c r="D75" s="48">
        <v>0</v>
      </c>
      <c r="F75" s="48">
        <v>-1666057575</v>
      </c>
      <c r="H75" s="48">
        <v>0</v>
      </c>
      <c r="J75" s="48">
        <f t="shared" si="1"/>
        <v>-1666057575</v>
      </c>
      <c r="L75" s="64">
        <v>3.61</v>
      </c>
      <c r="N75" s="48">
        <v>5163642115</v>
      </c>
      <c r="P75" s="66">
        <v>-7469358140</v>
      </c>
      <c r="Q75" s="66"/>
      <c r="S75" s="48">
        <v>0</v>
      </c>
      <c r="U75" s="48">
        <v>-2305716025</v>
      </c>
      <c r="W75" s="64">
        <v>-2.79</v>
      </c>
    </row>
    <row r="76" spans="1:23" s="60" customFormat="1" ht="21.75" customHeight="1" x14ac:dyDescent="0.2">
      <c r="A76" s="63" t="s">
        <v>37</v>
      </c>
      <c r="B76" s="63"/>
      <c r="D76" s="48">
        <v>1768410853</v>
      </c>
      <c r="F76" s="48">
        <v>-559153124</v>
      </c>
      <c r="H76" s="48">
        <v>0</v>
      </c>
      <c r="J76" s="48">
        <f t="shared" si="1"/>
        <v>1209257729</v>
      </c>
      <c r="L76" s="64">
        <v>-2.62</v>
      </c>
      <c r="N76" s="48">
        <v>1768410853</v>
      </c>
      <c r="P76" s="66">
        <v>-42474487</v>
      </c>
      <c r="Q76" s="66"/>
      <c r="S76" s="48">
        <v>0</v>
      </c>
      <c r="U76" s="48">
        <v>1725936366</v>
      </c>
      <c r="W76" s="64">
        <v>2.09</v>
      </c>
    </row>
    <row r="77" spans="1:23" s="60" customFormat="1" ht="21.75" customHeight="1" x14ac:dyDescent="0.2">
      <c r="A77" s="63" t="s">
        <v>46</v>
      </c>
      <c r="B77" s="63"/>
      <c r="D77" s="48">
        <v>0</v>
      </c>
      <c r="F77" s="48">
        <v>-1983353535</v>
      </c>
      <c r="H77" s="48">
        <v>0</v>
      </c>
      <c r="J77" s="48">
        <f t="shared" si="1"/>
        <v>-1983353535</v>
      </c>
      <c r="L77" s="64">
        <v>4.3</v>
      </c>
      <c r="N77" s="48">
        <v>0</v>
      </c>
      <c r="P77" s="66">
        <v>5369966348</v>
      </c>
      <c r="Q77" s="66"/>
      <c r="S77" s="48">
        <v>0</v>
      </c>
      <c r="U77" s="48">
        <v>5369966348</v>
      </c>
      <c r="W77" s="64">
        <v>6.5</v>
      </c>
    </row>
    <row r="78" spans="1:23" s="60" customFormat="1" ht="21.75" customHeight="1" x14ac:dyDescent="0.2">
      <c r="A78" s="63" t="s">
        <v>54</v>
      </c>
      <c r="B78" s="63"/>
      <c r="D78" s="48">
        <v>0</v>
      </c>
      <c r="F78" s="48">
        <v>-356787292</v>
      </c>
      <c r="H78" s="48">
        <v>0</v>
      </c>
      <c r="J78" s="48">
        <f t="shared" si="1"/>
        <v>-356787292</v>
      </c>
      <c r="L78" s="64">
        <v>0.77</v>
      </c>
      <c r="N78" s="48">
        <v>0</v>
      </c>
      <c r="P78" s="66">
        <v>1725947942</v>
      </c>
      <c r="Q78" s="66"/>
      <c r="S78" s="48">
        <v>0</v>
      </c>
      <c r="U78" s="48">
        <v>1725947942</v>
      </c>
      <c r="W78" s="64">
        <v>2.09</v>
      </c>
    </row>
    <row r="79" spans="1:23" s="60" customFormat="1" ht="21.75" customHeight="1" x14ac:dyDescent="0.2">
      <c r="A79" s="63" t="s">
        <v>26</v>
      </c>
      <c r="B79" s="63"/>
      <c r="D79" s="48">
        <v>0</v>
      </c>
      <c r="F79" s="48">
        <v>-4234653000</v>
      </c>
      <c r="H79" s="48">
        <v>0</v>
      </c>
      <c r="J79" s="48">
        <f t="shared" si="1"/>
        <v>-4234653000</v>
      </c>
      <c r="L79" s="64">
        <v>9.17</v>
      </c>
      <c r="N79" s="48">
        <v>0</v>
      </c>
      <c r="P79" s="66">
        <v>-3610103097</v>
      </c>
      <c r="Q79" s="66"/>
      <c r="S79" s="48">
        <v>0</v>
      </c>
      <c r="U79" s="48">
        <v>-3610103097</v>
      </c>
      <c r="W79" s="64">
        <v>-4.37</v>
      </c>
    </row>
    <row r="80" spans="1:23" s="60" customFormat="1" ht="21.75" customHeight="1" x14ac:dyDescent="0.2">
      <c r="A80" s="63" t="s">
        <v>64</v>
      </c>
      <c r="B80" s="63"/>
      <c r="D80" s="48">
        <v>0</v>
      </c>
      <c r="F80" s="48">
        <v>2311220667</v>
      </c>
      <c r="H80" s="48">
        <v>0</v>
      </c>
      <c r="J80" s="48">
        <f t="shared" si="1"/>
        <v>2311220667</v>
      </c>
      <c r="L80" s="64">
        <v>-5.01</v>
      </c>
      <c r="N80" s="48">
        <v>0</v>
      </c>
      <c r="P80" s="66">
        <v>2311220667</v>
      </c>
      <c r="Q80" s="66"/>
      <c r="S80" s="48">
        <v>0</v>
      </c>
      <c r="U80" s="48">
        <v>2311220667</v>
      </c>
      <c r="W80" s="64">
        <v>2.8</v>
      </c>
    </row>
    <row r="81" spans="1:23" s="60" customFormat="1" ht="21.75" customHeight="1" x14ac:dyDescent="0.2">
      <c r="A81" s="63" t="s">
        <v>30</v>
      </c>
      <c r="B81" s="63"/>
      <c r="D81" s="48">
        <v>0</v>
      </c>
      <c r="F81" s="48">
        <v>-3004714936</v>
      </c>
      <c r="H81" s="48">
        <v>0</v>
      </c>
      <c r="J81" s="48">
        <f t="shared" si="1"/>
        <v>-3004714936</v>
      </c>
      <c r="L81" s="64">
        <v>6.51</v>
      </c>
      <c r="N81" s="48">
        <v>0</v>
      </c>
      <c r="P81" s="66">
        <v>-10077540686</v>
      </c>
      <c r="Q81" s="66"/>
      <c r="S81" s="48">
        <v>0</v>
      </c>
      <c r="U81" s="48">
        <v>-10077540686</v>
      </c>
      <c r="W81" s="64">
        <v>-12.2</v>
      </c>
    </row>
    <row r="82" spans="1:23" s="60" customFormat="1" ht="21.75" customHeight="1" x14ac:dyDescent="0.2">
      <c r="A82" s="63" t="s">
        <v>44</v>
      </c>
      <c r="B82" s="63"/>
      <c r="D82" s="48">
        <v>0</v>
      </c>
      <c r="F82" s="48">
        <v>-1154092050</v>
      </c>
      <c r="H82" s="48">
        <v>0</v>
      </c>
      <c r="J82" s="48">
        <f t="shared" si="1"/>
        <v>-1154092050</v>
      </c>
      <c r="L82" s="64">
        <v>2.5</v>
      </c>
      <c r="N82" s="48">
        <v>0</v>
      </c>
      <c r="P82" s="66">
        <v>7927108254</v>
      </c>
      <c r="Q82" s="66"/>
      <c r="S82" s="48">
        <v>0</v>
      </c>
      <c r="U82" s="48">
        <v>7927108254</v>
      </c>
      <c r="W82" s="64">
        <v>9.59</v>
      </c>
    </row>
    <row r="83" spans="1:23" s="60" customFormat="1" ht="21.75" customHeight="1" x14ac:dyDescent="0.2">
      <c r="A83" s="63" t="s">
        <v>27</v>
      </c>
      <c r="B83" s="63"/>
      <c r="D83" s="48">
        <v>0</v>
      </c>
      <c r="F83" s="48">
        <v>-913513831</v>
      </c>
      <c r="H83" s="48">
        <v>0</v>
      </c>
      <c r="J83" s="48">
        <f t="shared" si="1"/>
        <v>-913513831</v>
      </c>
      <c r="L83" s="64">
        <v>1.98</v>
      </c>
      <c r="N83" s="48">
        <v>0</v>
      </c>
      <c r="P83" s="66">
        <v>-2885428950</v>
      </c>
      <c r="Q83" s="66"/>
      <c r="S83" s="48">
        <v>0</v>
      </c>
      <c r="U83" s="48">
        <v>-2885428950</v>
      </c>
      <c r="W83" s="64">
        <v>-3.49</v>
      </c>
    </row>
    <row r="84" spans="1:23" s="60" customFormat="1" ht="21.75" customHeight="1" x14ac:dyDescent="0.2">
      <c r="A84" s="63" t="s">
        <v>56</v>
      </c>
      <c r="B84" s="63"/>
      <c r="D84" s="48">
        <v>0</v>
      </c>
      <c r="F84" s="48">
        <f>31-367098081</f>
        <v>-367098050</v>
      </c>
      <c r="H84" s="48">
        <v>0</v>
      </c>
      <c r="J84" s="48">
        <f t="shared" si="1"/>
        <v>-367098050</v>
      </c>
      <c r="L84" s="64">
        <v>0.79</v>
      </c>
      <c r="N84" s="48">
        <v>0</v>
      </c>
      <c r="P84" s="66">
        <v>-14300202463</v>
      </c>
      <c r="Q84" s="66"/>
      <c r="S84" s="48">
        <v>0</v>
      </c>
      <c r="U84" s="48">
        <v>-14300202463</v>
      </c>
      <c r="W84" s="64">
        <v>-17.309999999999999</v>
      </c>
    </row>
    <row r="85" spans="1:23" s="60" customFormat="1" ht="21.75" customHeight="1" x14ac:dyDescent="0.2">
      <c r="A85" s="63" t="s">
        <v>39</v>
      </c>
      <c r="B85" s="63"/>
      <c r="D85" s="48">
        <v>0</v>
      </c>
      <c r="F85" s="48">
        <v>1210752900</v>
      </c>
      <c r="H85" s="48">
        <v>0</v>
      </c>
      <c r="J85" s="48">
        <f t="shared" si="1"/>
        <v>1210752900</v>
      </c>
      <c r="L85" s="64">
        <v>-2.62</v>
      </c>
      <c r="N85" s="48">
        <v>0</v>
      </c>
      <c r="P85" s="66">
        <v>-5775430500</v>
      </c>
      <c r="Q85" s="66"/>
      <c r="S85" s="48">
        <v>0</v>
      </c>
      <c r="U85" s="48">
        <v>-5775430500</v>
      </c>
      <c r="W85" s="64">
        <v>-6.99</v>
      </c>
    </row>
    <row r="86" spans="1:23" s="60" customFormat="1" ht="21.75" customHeight="1" x14ac:dyDescent="0.2">
      <c r="A86" s="67" t="s">
        <v>23</v>
      </c>
      <c r="B86" s="67"/>
      <c r="D86" s="49">
        <v>0</v>
      </c>
      <c r="F86" s="49">
        <v>-905112346</v>
      </c>
      <c r="H86" s="49">
        <v>0</v>
      </c>
      <c r="J86" s="68">
        <f t="shared" si="1"/>
        <v>-905112346</v>
      </c>
      <c r="L86" s="69">
        <v>1.96</v>
      </c>
      <c r="N86" s="49">
        <v>0</v>
      </c>
      <c r="P86" s="66">
        <v>1657909265</v>
      </c>
      <c r="Q86" s="70"/>
      <c r="S86" s="49">
        <v>0</v>
      </c>
      <c r="U86" s="49">
        <v>1657909265</v>
      </c>
      <c r="W86" s="69">
        <v>2.0099999999999998</v>
      </c>
    </row>
    <row r="87" spans="1:23" s="60" customFormat="1" ht="21.75" customHeight="1" x14ac:dyDescent="0.2">
      <c r="A87" s="71" t="s">
        <v>65</v>
      </c>
      <c r="B87" s="71"/>
      <c r="D87" s="50">
        <v>24729794686</v>
      </c>
      <c r="F87" s="50">
        <f>SUM(F9:F86)</f>
        <v>-69696023460</v>
      </c>
      <c r="H87" s="50">
        <v>-294849534</v>
      </c>
      <c r="J87" s="72">
        <v>-45261078339</v>
      </c>
      <c r="L87" s="73">
        <v>97.99</v>
      </c>
      <c r="N87" s="50">
        <f>SUM(N9:N86)</f>
        <v>175796600064</v>
      </c>
      <c r="Q87" s="50">
        <f>SUM(P9:Q86)</f>
        <v>-79701133344</v>
      </c>
      <c r="S87" s="50">
        <f>SUM(S9:S86)</f>
        <v>-20555428050</v>
      </c>
      <c r="U87" s="50">
        <v>118196503419</v>
      </c>
      <c r="W87" s="73">
        <v>143.11000000000001</v>
      </c>
    </row>
    <row r="88" spans="1:23" x14ac:dyDescent="0.2">
      <c r="Q88" s="51"/>
      <c r="S88" s="51"/>
    </row>
    <row r="89" spans="1:23" x14ac:dyDescent="0.2">
      <c r="D89" s="51"/>
      <c r="F89" s="51"/>
      <c r="H89" s="51"/>
      <c r="N89" s="51"/>
      <c r="Q89" s="51"/>
      <c r="S89" s="51"/>
    </row>
    <row r="90" spans="1:23" x14ac:dyDescent="0.2">
      <c r="N90" s="51"/>
      <c r="S90" s="51"/>
    </row>
  </sheetData>
  <mergeCells count="167">
    <mergeCell ref="A1:W1"/>
    <mergeCell ref="A2:W2"/>
    <mergeCell ref="A3:W3"/>
    <mergeCell ref="B5:W5"/>
    <mergeCell ref="D6:L6"/>
    <mergeCell ref="N6:W6"/>
    <mergeCell ref="J7:L7"/>
    <mergeCell ref="U7:W7"/>
    <mergeCell ref="A8:B8"/>
    <mergeCell ref="P8:Q8"/>
    <mergeCell ref="A9:B9"/>
    <mergeCell ref="P9:Q9"/>
    <mergeCell ref="A10:B10"/>
    <mergeCell ref="P10:Q10"/>
    <mergeCell ref="A11:B11"/>
    <mergeCell ref="P11:Q11"/>
    <mergeCell ref="A12:B12"/>
    <mergeCell ref="P12:Q12"/>
    <mergeCell ref="A13:B13"/>
    <mergeCell ref="P13:Q13"/>
    <mergeCell ref="A14:B14"/>
    <mergeCell ref="P14:Q14"/>
    <mergeCell ref="A15:B15"/>
    <mergeCell ref="P15:Q15"/>
    <mergeCell ref="A16:B16"/>
    <mergeCell ref="P16:Q16"/>
    <mergeCell ref="A17:B17"/>
    <mergeCell ref="P17:Q17"/>
    <mergeCell ref="A18:B18"/>
    <mergeCell ref="P18:Q18"/>
    <mergeCell ref="A19:B19"/>
    <mergeCell ref="P19:Q19"/>
    <mergeCell ref="A20:B20"/>
    <mergeCell ref="P20:Q20"/>
    <mergeCell ref="A21:B21"/>
    <mergeCell ref="P21:Q21"/>
    <mergeCell ref="A22:B22"/>
    <mergeCell ref="P22:Q22"/>
    <mergeCell ref="A23:B23"/>
    <mergeCell ref="P23:Q23"/>
    <mergeCell ref="A24:B24"/>
    <mergeCell ref="P24:Q24"/>
    <mergeCell ref="A25:B25"/>
    <mergeCell ref="P25:Q25"/>
    <mergeCell ref="A26:B26"/>
    <mergeCell ref="P26:Q26"/>
    <mergeCell ref="A27:B27"/>
    <mergeCell ref="P27:Q27"/>
    <mergeCell ref="A28:B28"/>
    <mergeCell ref="P28:Q28"/>
    <mergeCell ref="A29:B29"/>
    <mergeCell ref="P29:Q29"/>
    <mergeCell ref="A30:B30"/>
    <mergeCell ref="P30:Q30"/>
    <mergeCell ref="A31:B31"/>
    <mergeCell ref="P31:Q31"/>
    <mergeCell ref="A32:B32"/>
    <mergeCell ref="P32:Q32"/>
    <mergeCell ref="A33:B33"/>
    <mergeCell ref="P33:Q33"/>
    <mergeCell ref="A34:B34"/>
    <mergeCell ref="P34:Q34"/>
    <mergeCell ref="A35:B35"/>
    <mergeCell ref="P35:Q35"/>
    <mergeCell ref="A36:B36"/>
    <mergeCell ref="P36:Q36"/>
    <mergeCell ref="A37:B37"/>
    <mergeCell ref="P37:Q37"/>
    <mergeCell ref="A38:B38"/>
    <mergeCell ref="P38:Q38"/>
    <mergeCell ref="A39:B39"/>
    <mergeCell ref="P39:Q39"/>
    <mergeCell ref="A40:B40"/>
    <mergeCell ref="P40:Q40"/>
    <mergeCell ref="A41:B41"/>
    <mergeCell ref="P41:Q41"/>
    <mergeCell ref="A42:B42"/>
    <mergeCell ref="P42:Q42"/>
    <mergeCell ref="A43:B43"/>
    <mergeCell ref="P43:Q43"/>
    <mergeCell ref="A44:B44"/>
    <mergeCell ref="P44:Q44"/>
    <mergeCell ref="A45:B45"/>
    <mergeCell ref="P45:Q45"/>
    <mergeCell ref="A46:B46"/>
    <mergeCell ref="P46:Q46"/>
    <mergeCell ref="A47:B47"/>
    <mergeCell ref="P47:Q47"/>
    <mergeCell ref="A48:B48"/>
    <mergeCell ref="P48:Q48"/>
    <mergeCell ref="A49:B49"/>
    <mergeCell ref="P49:Q49"/>
    <mergeCell ref="A50:B50"/>
    <mergeCell ref="P50:Q50"/>
    <mergeCell ref="A51:B51"/>
    <mergeCell ref="P51:Q51"/>
    <mergeCell ref="A52:B52"/>
    <mergeCell ref="P52:Q52"/>
    <mergeCell ref="A53:B53"/>
    <mergeCell ref="P53:Q53"/>
    <mergeCell ref="A54:B54"/>
    <mergeCell ref="P54:Q54"/>
    <mergeCell ref="A55:B55"/>
    <mergeCell ref="P55:Q55"/>
    <mergeCell ref="A56:B56"/>
    <mergeCell ref="P56:Q56"/>
    <mergeCell ref="A57:B57"/>
    <mergeCell ref="P57:Q57"/>
    <mergeCell ref="A58:B58"/>
    <mergeCell ref="P58:Q58"/>
    <mergeCell ref="A59:B59"/>
    <mergeCell ref="P59:Q59"/>
    <mergeCell ref="A60:B60"/>
    <mergeCell ref="P60:Q60"/>
    <mergeCell ref="A61:B61"/>
    <mergeCell ref="P61:Q61"/>
    <mergeCell ref="A62:B62"/>
    <mergeCell ref="P62:Q62"/>
    <mergeCell ref="A63:B63"/>
    <mergeCell ref="P63:Q63"/>
    <mergeCell ref="A64:B64"/>
    <mergeCell ref="P64:Q64"/>
    <mergeCell ref="A65:B65"/>
    <mergeCell ref="P65:Q65"/>
    <mergeCell ref="A66:B66"/>
    <mergeCell ref="P66:Q66"/>
    <mergeCell ref="A67:B67"/>
    <mergeCell ref="P67:Q67"/>
    <mergeCell ref="A68:B68"/>
    <mergeCell ref="P68:Q68"/>
    <mergeCell ref="A69:B69"/>
    <mergeCell ref="P69:Q69"/>
    <mergeCell ref="A70:B70"/>
    <mergeCell ref="P70:Q70"/>
    <mergeCell ref="A71:B71"/>
    <mergeCell ref="P71:Q71"/>
    <mergeCell ref="A72:B72"/>
    <mergeCell ref="P72:Q72"/>
    <mergeCell ref="A73:B73"/>
    <mergeCell ref="P73:Q73"/>
    <mergeCell ref="A74:B74"/>
    <mergeCell ref="P74:Q74"/>
    <mergeCell ref="A75:B75"/>
    <mergeCell ref="P75:Q75"/>
    <mergeCell ref="A76:B76"/>
    <mergeCell ref="P76:Q76"/>
    <mergeCell ref="A77:B77"/>
    <mergeCell ref="P77:Q77"/>
    <mergeCell ref="A78:B78"/>
    <mergeCell ref="P78:Q78"/>
    <mergeCell ref="A84:B84"/>
    <mergeCell ref="P84:Q84"/>
    <mergeCell ref="A85:B85"/>
    <mergeCell ref="P85:Q85"/>
    <mergeCell ref="A86:B86"/>
    <mergeCell ref="P86:Q86"/>
    <mergeCell ref="A87:B87"/>
    <mergeCell ref="A79:B79"/>
    <mergeCell ref="P79:Q79"/>
    <mergeCell ref="A80:B80"/>
    <mergeCell ref="P80:Q80"/>
    <mergeCell ref="A81:B81"/>
    <mergeCell ref="P81:Q81"/>
    <mergeCell ref="A82:B82"/>
    <mergeCell ref="P82:Q82"/>
    <mergeCell ref="A83:B83"/>
    <mergeCell ref="P83:Q83"/>
  </mergeCells>
  <pageMargins left="0.39" right="0.39" top="0.39" bottom="0.39" header="0" footer="0"/>
  <pageSetup scale="63" fitToHeight="0" orientation="landscape" r:id="rId1"/>
  <rowBreaks count="1" manualBreakCount="1">
    <brk id="43" max="22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J15"/>
  <sheetViews>
    <sheetView rightToLeft="1" view="pageBreakPreview" zoomScale="60" zoomScaleNormal="100" workbookViewId="0">
      <selection activeCell="J15" sqref="J15"/>
    </sheetView>
  </sheetViews>
  <sheetFormatPr defaultRowHeight="12.75" x14ac:dyDescent="0.2"/>
  <cols>
    <col min="1" max="1" width="5.140625" customWidth="1"/>
    <col min="2" max="2" width="67.42578125" customWidth="1"/>
    <col min="3" max="3" width="1.28515625" customWidth="1"/>
    <col min="4" max="4" width="19.42578125" customWidth="1"/>
    <col min="5" max="5" width="1.28515625" customWidth="1"/>
    <col min="6" max="6" width="20.7109375" customWidth="1"/>
    <col min="7" max="7" width="1.28515625" customWidth="1"/>
    <col min="8" max="8" width="19.42578125" customWidth="1"/>
    <col min="9" max="9" width="1.28515625" customWidth="1"/>
    <col min="10" max="10" width="19.42578125" customWidth="1"/>
    <col min="11" max="11" width="0.28515625" customWidth="1"/>
  </cols>
  <sheetData>
    <row r="1" spans="1:10" ht="29.1" customHeight="1" x14ac:dyDescent="0.2">
      <c r="A1" s="39" t="s">
        <v>0</v>
      </c>
      <c r="B1" s="39"/>
      <c r="C1" s="39"/>
      <c r="D1" s="39"/>
      <c r="E1" s="39"/>
      <c r="F1" s="39"/>
      <c r="G1" s="39"/>
      <c r="H1" s="39"/>
      <c r="I1" s="39"/>
      <c r="J1" s="39"/>
    </row>
    <row r="2" spans="1:10" ht="21.75" customHeight="1" x14ac:dyDescent="0.2">
      <c r="A2" s="39" t="s">
        <v>80</v>
      </c>
      <c r="B2" s="39"/>
      <c r="C2" s="39"/>
      <c r="D2" s="39"/>
      <c r="E2" s="39"/>
      <c r="F2" s="39"/>
      <c r="G2" s="39"/>
      <c r="H2" s="39"/>
      <c r="I2" s="39"/>
      <c r="J2" s="39"/>
    </row>
    <row r="3" spans="1:10" ht="21.75" customHeight="1" x14ac:dyDescent="0.2">
      <c r="A3" s="39" t="s">
        <v>2</v>
      </c>
      <c r="B3" s="39"/>
      <c r="C3" s="39"/>
      <c r="D3" s="39"/>
      <c r="E3" s="39"/>
      <c r="F3" s="39"/>
      <c r="G3" s="39"/>
      <c r="H3" s="39"/>
      <c r="I3" s="39"/>
      <c r="J3" s="39"/>
    </row>
    <row r="4" spans="1:10" ht="14.45" customHeight="1" x14ac:dyDescent="0.2"/>
    <row r="5" spans="1:10" ht="14.45" customHeight="1" x14ac:dyDescent="0.2">
      <c r="A5" s="1" t="s">
        <v>134</v>
      </c>
      <c r="B5" s="40" t="s">
        <v>135</v>
      </c>
      <c r="C5" s="40"/>
      <c r="D5" s="40"/>
      <c r="E5" s="40"/>
      <c r="F5" s="40"/>
      <c r="G5" s="40"/>
      <c r="H5" s="40"/>
      <c r="I5" s="40"/>
      <c r="J5" s="40"/>
    </row>
    <row r="6" spans="1:10" ht="14.45" customHeight="1" x14ac:dyDescent="0.2">
      <c r="D6" s="36" t="s">
        <v>99</v>
      </c>
      <c r="E6" s="36"/>
      <c r="F6" s="36"/>
      <c r="H6" s="36" t="s">
        <v>100</v>
      </c>
      <c r="I6" s="36"/>
      <c r="J6" s="36"/>
    </row>
    <row r="7" spans="1:10" ht="36.4" customHeight="1" x14ac:dyDescent="0.2">
      <c r="A7" s="36" t="s">
        <v>136</v>
      </c>
      <c r="B7" s="36"/>
      <c r="D7" s="9" t="s">
        <v>137</v>
      </c>
      <c r="E7" s="3"/>
      <c r="F7" s="9" t="s">
        <v>138</v>
      </c>
      <c r="H7" s="9" t="s">
        <v>137</v>
      </c>
      <c r="I7" s="3"/>
      <c r="J7" s="9" t="s">
        <v>138</v>
      </c>
    </row>
    <row r="8" spans="1:10" ht="21.75" customHeight="1" x14ac:dyDescent="0.2">
      <c r="A8" s="37" t="s">
        <v>186</v>
      </c>
      <c r="B8" s="37"/>
      <c r="D8" s="15">
        <v>3728</v>
      </c>
      <c r="E8" s="12"/>
      <c r="F8" s="21">
        <f>D8/$D$15*100</f>
        <v>1.8795471440891189E-2</v>
      </c>
      <c r="G8" s="12"/>
      <c r="H8" s="15">
        <v>42911</v>
      </c>
      <c r="I8" s="12"/>
      <c r="J8" s="21">
        <f>H8/$H$15*100</f>
        <v>1.3837166969064008E-2</v>
      </c>
    </row>
    <row r="9" spans="1:10" ht="21.75" customHeight="1" x14ac:dyDescent="0.2">
      <c r="A9" s="34" t="s">
        <v>187</v>
      </c>
      <c r="B9" s="34"/>
      <c r="D9" s="17">
        <v>340031</v>
      </c>
      <c r="E9" s="12"/>
      <c r="F9" s="30">
        <f t="shared" ref="F9:F14" si="0">D9/$D$15*100</f>
        <v>1.7143355551281312</v>
      </c>
      <c r="G9" s="12"/>
      <c r="H9" s="17">
        <v>10609448</v>
      </c>
      <c r="I9" s="12"/>
      <c r="J9" s="30">
        <f t="shared" ref="J9:J14" si="1">H9/$H$15*100</f>
        <v>3.4211438425019738</v>
      </c>
    </row>
    <row r="10" spans="1:10" ht="21.75" customHeight="1" x14ac:dyDescent="0.2">
      <c r="A10" s="34" t="s">
        <v>188</v>
      </c>
      <c r="B10" s="34"/>
      <c r="D10" s="17">
        <v>12971</v>
      </c>
      <c r="E10" s="12"/>
      <c r="F10" s="30">
        <f t="shared" si="0"/>
        <v>6.5395938857242403E-2</v>
      </c>
      <c r="G10" s="12"/>
      <c r="H10" s="17">
        <v>71216</v>
      </c>
      <c r="I10" s="12"/>
      <c r="J10" s="30">
        <f t="shared" si="1"/>
        <v>2.2964453936493264E-2</v>
      </c>
    </row>
    <row r="11" spans="1:10" ht="21.75" customHeight="1" x14ac:dyDescent="0.2">
      <c r="A11" s="34" t="s">
        <v>189</v>
      </c>
      <c r="B11" s="34"/>
      <c r="D11" s="17">
        <v>19438119</v>
      </c>
      <c r="E11" s="12"/>
      <c r="F11" s="30">
        <f t="shared" si="0"/>
        <v>98.00123672992072</v>
      </c>
      <c r="G11" s="12"/>
      <c r="H11" s="17">
        <v>255306774</v>
      </c>
      <c r="I11" s="12"/>
      <c r="J11" s="30">
        <f t="shared" si="1"/>
        <v>82.326733475591098</v>
      </c>
    </row>
    <row r="12" spans="1:10" ht="21.75" customHeight="1" x14ac:dyDescent="0.2">
      <c r="A12" s="34" t="s">
        <v>190</v>
      </c>
      <c r="B12" s="34"/>
      <c r="D12" s="17">
        <v>0</v>
      </c>
      <c r="E12" s="12"/>
      <c r="F12" s="30">
        <f t="shared" si="0"/>
        <v>0</v>
      </c>
      <c r="G12" s="12"/>
      <c r="H12" s="17">
        <v>2157</v>
      </c>
      <c r="I12" s="12"/>
      <c r="J12" s="30">
        <f t="shared" si="1"/>
        <v>6.9555053837643183E-4</v>
      </c>
    </row>
    <row r="13" spans="1:10" ht="21.75" customHeight="1" x14ac:dyDescent="0.2">
      <c r="A13" s="34" t="s">
        <v>191</v>
      </c>
      <c r="B13" s="34"/>
      <c r="D13" s="17">
        <v>0</v>
      </c>
      <c r="E13" s="12"/>
      <c r="F13" s="30">
        <f t="shared" si="0"/>
        <v>0</v>
      </c>
      <c r="G13" s="12"/>
      <c r="H13" s="17">
        <v>43617315</v>
      </c>
      <c r="I13" s="12"/>
      <c r="J13" s="30">
        <f t="shared" si="1"/>
        <v>14.064926718027081</v>
      </c>
    </row>
    <row r="14" spans="1:10" ht="21.75" customHeight="1" x14ac:dyDescent="0.2">
      <c r="A14" s="35" t="s">
        <v>192</v>
      </c>
      <c r="B14" s="35"/>
      <c r="D14" s="18">
        <v>39716</v>
      </c>
      <c r="E14" s="12"/>
      <c r="F14" s="30">
        <f t="shared" si="0"/>
        <v>0.20023630465301356</v>
      </c>
      <c r="G14" s="12"/>
      <c r="H14" s="18">
        <v>464237</v>
      </c>
      <c r="I14" s="12"/>
      <c r="J14" s="30">
        <f t="shared" si="1"/>
        <v>0.14969879243591078</v>
      </c>
    </row>
    <row r="15" spans="1:10" ht="21.75" customHeight="1" x14ac:dyDescent="0.2">
      <c r="A15" s="41" t="s">
        <v>65</v>
      </c>
      <c r="B15" s="41"/>
      <c r="D15" s="19">
        <v>19834565</v>
      </c>
      <c r="E15" s="12"/>
      <c r="F15" s="19">
        <f>SUM(F8:F14)</f>
        <v>100</v>
      </c>
      <c r="G15" s="12"/>
      <c r="H15" s="19">
        <v>310114058</v>
      </c>
      <c r="I15" s="12"/>
      <c r="J15" s="19">
        <f>SUM(J8:J14)</f>
        <v>100</v>
      </c>
    </row>
  </sheetData>
  <mergeCells count="15">
    <mergeCell ref="A1:J1"/>
    <mergeCell ref="A2:J2"/>
    <mergeCell ref="A3:J3"/>
    <mergeCell ref="B5:J5"/>
    <mergeCell ref="D6:F6"/>
    <mergeCell ref="H6:J6"/>
    <mergeCell ref="A12:B12"/>
    <mergeCell ref="A13:B13"/>
    <mergeCell ref="A14:B14"/>
    <mergeCell ref="A15:B15"/>
    <mergeCell ref="A7:B7"/>
    <mergeCell ref="A8:B8"/>
    <mergeCell ref="A9:B9"/>
    <mergeCell ref="A10:B10"/>
    <mergeCell ref="A11:B11"/>
  </mergeCells>
  <pageMargins left="0.39" right="0.39" top="0.39" bottom="0.39" header="0" footer="0"/>
  <pageSetup scale="84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F12"/>
  <sheetViews>
    <sheetView rightToLeft="1" view="pageBreakPreview" zoomScale="60" zoomScaleNormal="100" workbookViewId="0">
      <selection activeCell="D8" sqref="D8:F12"/>
    </sheetView>
  </sheetViews>
  <sheetFormatPr defaultRowHeight="12.75" x14ac:dyDescent="0.2"/>
  <cols>
    <col min="1" max="1" width="5.140625" customWidth="1"/>
    <col min="2" max="2" width="41.5703125" customWidth="1"/>
    <col min="3" max="3" width="1.28515625" customWidth="1"/>
    <col min="4" max="4" width="19.42578125" customWidth="1"/>
    <col min="5" max="5" width="1.28515625" customWidth="1"/>
    <col min="6" max="6" width="19.42578125" customWidth="1"/>
    <col min="7" max="7" width="0.28515625" customWidth="1"/>
  </cols>
  <sheetData>
    <row r="1" spans="1:6" ht="29.1" customHeight="1" x14ac:dyDescent="0.2">
      <c r="A1" s="39" t="s">
        <v>0</v>
      </c>
      <c r="B1" s="39"/>
      <c r="C1" s="39"/>
      <c r="D1" s="39"/>
      <c r="E1" s="39"/>
      <c r="F1" s="39"/>
    </row>
    <row r="2" spans="1:6" ht="21.75" customHeight="1" x14ac:dyDescent="0.2">
      <c r="A2" s="39" t="s">
        <v>80</v>
      </c>
      <c r="B2" s="39"/>
      <c r="C2" s="39"/>
      <c r="D2" s="39"/>
      <c r="E2" s="39"/>
      <c r="F2" s="39"/>
    </row>
    <row r="3" spans="1:6" ht="21.75" customHeight="1" x14ac:dyDescent="0.2">
      <c r="A3" s="39" t="s">
        <v>2</v>
      </c>
      <c r="B3" s="39"/>
      <c r="C3" s="39"/>
      <c r="D3" s="39"/>
      <c r="E3" s="39"/>
      <c r="F3" s="39"/>
    </row>
    <row r="4" spans="1:6" ht="14.45" customHeight="1" x14ac:dyDescent="0.2"/>
    <row r="5" spans="1:6" ht="29.1" customHeight="1" x14ac:dyDescent="0.2">
      <c r="A5" s="1" t="s">
        <v>139</v>
      </c>
      <c r="B5" s="40" t="s">
        <v>95</v>
      </c>
      <c r="C5" s="40"/>
      <c r="D5" s="40"/>
      <c r="E5" s="40"/>
      <c r="F5" s="40"/>
    </row>
    <row r="6" spans="1:6" ht="14.45" customHeight="1" x14ac:dyDescent="0.2">
      <c r="D6" s="2" t="s">
        <v>99</v>
      </c>
      <c r="F6" s="2" t="s">
        <v>9</v>
      </c>
    </row>
    <row r="7" spans="1:6" ht="14.45" customHeight="1" x14ac:dyDescent="0.2">
      <c r="A7" s="36" t="s">
        <v>95</v>
      </c>
      <c r="B7" s="36"/>
      <c r="D7" s="4" t="s">
        <v>70</v>
      </c>
      <c r="F7" s="4" t="s">
        <v>70</v>
      </c>
    </row>
    <row r="8" spans="1:6" ht="21.75" customHeight="1" x14ac:dyDescent="0.2">
      <c r="A8" s="37" t="s">
        <v>95</v>
      </c>
      <c r="B8" s="37"/>
      <c r="D8" s="15">
        <v>484313</v>
      </c>
      <c r="E8" s="12"/>
      <c r="F8" s="15">
        <v>736421769</v>
      </c>
    </row>
    <row r="9" spans="1:6" ht="21.75" customHeight="1" x14ac:dyDescent="0.2">
      <c r="A9" s="34" t="s">
        <v>140</v>
      </c>
      <c r="B9" s="34"/>
      <c r="D9" s="17">
        <v>0</v>
      </c>
      <c r="E9" s="12"/>
      <c r="F9" s="17">
        <v>0</v>
      </c>
    </row>
    <row r="10" spans="1:6" ht="21.75" customHeight="1" x14ac:dyDescent="0.2">
      <c r="A10" s="35" t="s">
        <v>141</v>
      </c>
      <c r="B10" s="35"/>
      <c r="D10" s="18">
        <v>0</v>
      </c>
      <c r="E10" s="12"/>
      <c r="F10" s="18">
        <v>198702495</v>
      </c>
    </row>
    <row r="11" spans="1:6" ht="21.75" customHeight="1" x14ac:dyDescent="0.2">
      <c r="A11" s="41" t="s">
        <v>65</v>
      </c>
      <c r="B11" s="41"/>
      <c r="D11" s="19">
        <v>484313</v>
      </c>
      <c r="E11" s="12"/>
      <c r="F11" s="19">
        <v>935124264</v>
      </c>
    </row>
    <row r="12" spans="1:6" x14ac:dyDescent="0.2">
      <c r="D12" s="12"/>
      <c r="E12" s="12"/>
      <c r="F12" s="12"/>
    </row>
  </sheetData>
  <mergeCells count="9">
    <mergeCell ref="A8:B8"/>
    <mergeCell ref="A9:B9"/>
    <mergeCell ref="A10:B10"/>
    <mergeCell ref="A11:B11"/>
    <mergeCell ref="A1:F1"/>
    <mergeCell ref="A2:F2"/>
    <mergeCell ref="A3:F3"/>
    <mergeCell ref="B5:F5"/>
    <mergeCell ref="A7:B7"/>
  </mergeCells>
  <pageMargins left="0.39" right="0.39" top="0.39" bottom="0.39" header="0" footer="0"/>
  <pageSetup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W56"/>
  <sheetViews>
    <sheetView rightToLeft="1" view="pageBreakPreview" zoomScale="60" zoomScaleNormal="100" workbookViewId="0">
      <selection activeCell="C4" sqref="C1:U1048576"/>
    </sheetView>
  </sheetViews>
  <sheetFormatPr defaultRowHeight="12.75" x14ac:dyDescent="0.2"/>
  <cols>
    <col min="1" max="1" width="39" customWidth="1"/>
    <col min="2" max="2" width="1.28515625" customWidth="1"/>
    <col min="3" max="3" width="16.85546875" style="12" customWidth="1"/>
    <col min="4" max="4" width="1.28515625" style="12" customWidth="1"/>
    <col min="5" max="5" width="20.140625" style="12" bestFit="1" customWidth="1"/>
    <col min="6" max="6" width="1.28515625" style="12" customWidth="1"/>
    <col min="7" max="7" width="15" style="12" bestFit="1" customWidth="1"/>
    <col min="8" max="8" width="1.28515625" style="12" customWidth="1"/>
    <col min="9" max="9" width="16.140625" style="12" bestFit="1" customWidth="1"/>
    <col min="10" max="10" width="1.28515625" style="12" customWidth="1"/>
    <col min="11" max="11" width="13.42578125" style="12" bestFit="1" customWidth="1"/>
    <col min="12" max="12" width="1.28515625" style="12" customWidth="1"/>
    <col min="13" max="13" width="20" style="12" bestFit="1" customWidth="1"/>
    <col min="14" max="14" width="1.28515625" style="12" customWidth="1"/>
    <col min="15" max="15" width="19" style="12" bestFit="1" customWidth="1"/>
    <col min="16" max="16" width="1.28515625" style="12" customWidth="1"/>
    <col min="17" max="17" width="14.42578125" style="12" bestFit="1" customWidth="1"/>
    <col min="18" max="18" width="1.28515625" style="12" customWidth="1"/>
    <col min="19" max="19" width="16.85546875" style="12" bestFit="1" customWidth="1"/>
    <col min="20" max="20" width="0.28515625" style="12" customWidth="1"/>
    <col min="21" max="23" width="9.140625" style="12"/>
  </cols>
  <sheetData>
    <row r="1" spans="1:19" ht="29.1" customHeight="1" x14ac:dyDescent="0.2">
      <c r="A1" s="39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</row>
    <row r="2" spans="1:19" ht="21.75" customHeight="1" x14ac:dyDescent="0.2">
      <c r="A2" s="39" t="s">
        <v>80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</row>
    <row r="3" spans="1:19" ht="21.75" customHeight="1" x14ac:dyDescent="0.2">
      <c r="A3" s="39" t="s">
        <v>2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</row>
    <row r="4" spans="1:19" ht="14.45" customHeight="1" x14ac:dyDescent="0.2"/>
    <row r="5" spans="1:19" ht="14.45" customHeight="1" x14ac:dyDescent="0.2">
      <c r="A5" s="40" t="s">
        <v>102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</row>
    <row r="6" spans="1:19" ht="14.45" customHeight="1" x14ac:dyDescent="0.2">
      <c r="A6" s="36" t="s">
        <v>66</v>
      </c>
      <c r="C6" s="36" t="s">
        <v>142</v>
      </c>
      <c r="D6" s="36"/>
      <c r="E6" s="36"/>
      <c r="F6" s="36"/>
      <c r="G6" s="36"/>
      <c r="I6" s="36" t="s">
        <v>99</v>
      </c>
      <c r="J6" s="36"/>
      <c r="K6" s="36"/>
      <c r="L6" s="36"/>
      <c r="M6" s="36"/>
      <c r="O6" s="36" t="s">
        <v>100</v>
      </c>
      <c r="P6" s="36"/>
      <c r="Q6" s="36"/>
      <c r="R6" s="36"/>
      <c r="S6" s="36"/>
    </row>
    <row r="7" spans="1:19" ht="61.5" customHeight="1" x14ac:dyDescent="0.2">
      <c r="A7" s="36"/>
      <c r="C7" s="9" t="s">
        <v>143</v>
      </c>
      <c r="D7" s="13"/>
      <c r="E7" s="9" t="s">
        <v>144</v>
      </c>
      <c r="F7" s="13"/>
      <c r="G7" s="9" t="s">
        <v>145</v>
      </c>
      <c r="I7" s="9" t="s">
        <v>146</v>
      </c>
      <c r="J7" s="13"/>
      <c r="K7" s="9" t="s">
        <v>147</v>
      </c>
      <c r="L7" s="13"/>
      <c r="M7" s="9" t="s">
        <v>148</v>
      </c>
      <c r="O7" s="9" t="s">
        <v>146</v>
      </c>
      <c r="P7" s="13"/>
      <c r="Q7" s="9" t="s">
        <v>147</v>
      </c>
      <c r="R7" s="13"/>
      <c r="S7" s="9" t="s">
        <v>148</v>
      </c>
    </row>
    <row r="8" spans="1:19" ht="21.75" customHeight="1" x14ac:dyDescent="0.2">
      <c r="A8" s="5" t="s">
        <v>60</v>
      </c>
      <c r="C8" s="14" t="s">
        <v>149</v>
      </c>
      <c r="E8" s="15">
        <v>2147553</v>
      </c>
      <c r="G8" s="15">
        <v>3050</v>
      </c>
      <c r="I8" s="15">
        <v>0</v>
      </c>
      <c r="K8" s="15">
        <v>0</v>
      </c>
      <c r="M8" s="15">
        <v>0</v>
      </c>
      <c r="O8" s="15">
        <v>6550036650</v>
      </c>
      <c r="Q8" s="15">
        <v>4</v>
      </c>
      <c r="S8" s="15">
        <f>O8-Q8</f>
        <v>6550036646</v>
      </c>
    </row>
    <row r="9" spans="1:19" ht="21.75" customHeight="1" x14ac:dyDescent="0.2">
      <c r="A9" s="6" t="s">
        <v>45</v>
      </c>
      <c r="C9" s="16" t="s">
        <v>150</v>
      </c>
      <c r="E9" s="17">
        <v>5000000</v>
      </c>
      <c r="G9" s="17">
        <v>300</v>
      </c>
      <c r="I9" s="17">
        <v>1500000000</v>
      </c>
      <c r="K9" s="17">
        <v>108640407</v>
      </c>
      <c r="M9" s="17">
        <v>1391359593</v>
      </c>
      <c r="O9" s="17">
        <v>1500000000</v>
      </c>
      <c r="Q9" s="17">
        <v>108640407</v>
      </c>
      <c r="S9" s="17">
        <f t="shared" ref="S9:S47" si="0">O9-Q9</f>
        <v>1391359593</v>
      </c>
    </row>
    <row r="10" spans="1:19" ht="21.75" customHeight="1" x14ac:dyDescent="0.2">
      <c r="A10" s="6" t="s">
        <v>35</v>
      </c>
      <c r="C10" s="16" t="s">
        <v>151</v>
      </c>
      <c r="E10" s="17">
        <v>3000000</v>
      </c>
      <c r="G10" s="17">
        <v>500</v>
      </c>
      <c r="I10" s="17">
        <v>0</v>
      </c>
      <c r="K10" s="17">
        <v>0</v>
      </c>
      <c r="M10" s="17">
        <v>0</v>
      </c>
      <c r="O10" s="17">
        <v>1500000000</v>
      </c>
      <c r="Q10" s="17">
        <v>21</v>
      </c>
      <c r="S10" s="17">
        <f t="shared" si="0"/>
        <v>1499999979</v>
      </c>
    </row>
    <row r="11" spans="1:19" ht="21.75" customHeight="1" x14ac:dyDescent="0.2">
      <c r="A11" s="6" t="s">
        <v>59</v>
      </c>
      <c r="C11" s="16" t="s">
        <v>152</v>
      </c>
      <c r="E11" s="17">
        <v>20965710</v>
      </c>
      <c r="G11" s="17">
        <v>480</v>
      </c>
      <c r="I11" s="17">
        <v>0</v>
      </c>
      <c r="K11" s="17">
        <v>0</v>
      </c>
      <c r="M11" s="17">
        <v>0</v>
      </c>
      <c r="O11" s="17">
        <v>10063540800</v>
      </c>
      <c r="Q11" s="17">
        <v>0</v>
      </c>
      <c r="S11" s="17">
        <f t="shared" si="0"/>
        <v>10063540800</v>
      </c>
    </row>
    <row r="12" spans="1:19" ht="21.75" customHeight="1" x14ac:dyDescent="0.2">
      <c r="A12" s="6" t="s">
        <v>43</v>
      </c>
      <c r="C12" s="16" t="s">
        <v>153</v>
      </c>
      <c r="E12" s="17">
        <v>4664026</v>
      </c>
      <c r="G12" s="17">
        <v>2200</v>
      </c>
      <c r="I12" s="17">
        <v>0</v>
      </c>
      <c r="K12" s="17">
        <v>0</v>
      </c>
      <c r="M12" s="17">
        <v>0</v>
      </c>
      <c r="O12" s="17">
        <v>10260857200</v>
      </c>
      <c r="Q12" s="17">
        <v>71</v>
      </c>
      <c r="S12" s="17">
        <f t="shared" si="0"/>
        <v>10260857129</v>
      </c>
    </row>
    <row r="13" spans="1:19" ht="21.75" customHeight="1" x14ac:dyDescent="0.2">
      <c r="A13" s="6" t="s">
        <v>106</v>
      </c>
      <c r="C13" s="16" t="s">
        <v>154</v>
      </c>
      <c r="E13" s="17">
        <v>1</v>
      </c>
      <c r="G13" s="17">
        <v>400</v>
      </c>
      <c r="I13" s="17">
        <v>0</v>
      </c>
      <c r="K13" s="17">
        <v>0</v>
      </c>
      <c r="M13" s="17">
        <v>0</v>
      </c>
      <c r="O13" s="17">
        <f>716+400</f>
        <v>1116</v>
      </c>
      <c r="Q13" s="17">
        <v>47</v>
      </c>
      <c r="S13" s="17">
        <f t="shared" si="0"/>
        <v>1069</v>
      </c>
    </row>
    <row r="14" spans="1:19" ht="21.75" customHeight="1" x14ac:dyDescent="0.2">
      <c r="A14" s="6" t="s">
        <v>49</v>
      </c>
      <c r="C14" s="16" t="s">
        <v>155</v>
      </c>
      <c r="E14" s="17">
        <v>1200000</v>
      </c>
      <c r="G14" s="17">
        <v>2950</v>
      </c>
      <c r="I14" s="17">
        <v>0</v>
      </c>
      <c r="K14" s="17">
        <v>0</v>
      </c>
      <c r="M14" s="17">
        <v>0</v>
      </c>
      <c r="O14" s="17">
        <v>3540000000</v>
      </c>
      <c r="Q14" s="17">
        <v>317896328</v>
      </c>
      <c r="S14" s="17">
        <f t="shared" si="0"/>
        <v>3222103672</v>
      </c>
    </row>
    <row r="15" spans="1:19" ht="21.75" customHeight="1" x14ac:dyDescent="0.2">
      <c r="A15" s="6" t="s">
        <v>38</v>
      </c>
      <c r="C15" s="16" t="s">
        <v>156</v>
      </c>
      <c r="E15" s="17">
        <v>725000</v>
      </c>
      <c r="G15" s="17">
        <v>3120</v>
      </c>
      <c r="I15" s="17">
        <v>2262000000</v>
      </c>
      <c r="K15" s="17">
        <v>178391167</v>
      </c>
      <c r="M15" s="17">
        <v>2083608833</v>
      </c>
      <c r="O15" s="17">
        <v>2262000000</v>
      </c>
      <c r="Q15" s="17">
        <v>178391167</v>
      </c>
      <c r="S15" s="17">
        <f t="shared" si="0"/>
        <v>2083608833</v>
      </c>
    </row>
    <row r="16" spans="1:19" ht="21.75" customHeight="1" x14ac:dyDescent="0.2">
      <c r="A16" s="6" t="s">
        <v>110</v>
      </c>
      <c r="C16" s="16" t="s">
        <v>157</v>
      </c>
      <c r="E16" s="17">
        <v>250000</v>
      </c>
      <c r="G16" s="17">
        <v>4200</v>
      </c>
      <c r="I16" s="17">
        <v>0</v>
      </c>
      <c r="K16" s="17">
        <v>0</v>
      </c>
      <c r="M16" s="17">
        <v>0</v>
      </c>
      <c r="O16" s="17">
        <v>1050000000</v>
      </c>
      <c r="Q16" s="17">
        <v>18</v>
      </c>
      <c r="S16" s="17">
        <f t="shared" si="0"/>
        <v>1049999982</v>
      </c>
    </row>
    <row r="17" spans="1:19" ht="21.75" customHeight="1" x14ac:dyDescent="0.2">
      <c r="A17" s="6" t="s">
        <v>53</v>
      </c>
      <c r="C17" s="16" t="s">
        <v>152</v>
      </c>
      <c r="E17" s="17">
        <v>33760598</v>
      </c>
      <c r="G17" s="17">
        <v>500</v>
      </c>
      <c r="I17" s="17">
        <v>0</v>
      </c>
      <c r="K17" s="17">
        <v>0</v>
      </c>
      <c r="M17" s="17">
        <v>0</v>
      </c>
      <c r="O17" s="17">
        <v>16880299000</v>
      </c>
      <c r="Q17" s="17">
        <v>198</v>
      </c>
      <c r="S17" s="17">
        <f t="shared" si="0"/>
        <v>16880298802</v>
      </c>
    </row>
    <row r="18" spans="1:19" ht="21.75" customHeight="1" x14ac:dyDescent="0.2">
      <c r="A18" s="6" t="s">
        <v>47</v>
      </c>
      <c r="C18" s="16" t="s">
        <v>158</v>
      </c>
      <c r="E18" s="17">
        <v>494366</v>
      </c>
      <c r="G18" s="17">
        <v>5600</v>
      </c>
      <c r="I18" s="17">
        <v>0</v>
      </c>
      <c r="K18" s="17">
        <v>0</v>
      </c>
      <c r="M18" s="17">
        <v>0</v>
      </c>
      <c r="O18" s="17">
        <v>2768449600</v>
      </c>
      <c r="Q18" s="17">
        <f>-318895604-58114921</f>
        <v>-377010525</v>
      </c>
      <c r="S18" s="17">
        <f t="shared" si="0"/>
        <v>3145460125</v>
      </c>
    </row>
    <row r="19" spans="1:19" ht="21.75" customHeight="1" x14ac:dyDescent="0.2">
      <c r="A19" s="6" t="s">
        <v>57</v>
      </c>
      <c r="C19" s="16" t="s">
        <v>7</v>
      </c>
      <c r="E19" s="17">
        <v>2204347</v>
      </c>
      <c r="G19" s="17">
        <v>2000</v>
      </c>
      <c r="I19" s="17">
        <v>0</v>
      </c>
      <c r="K19" s="17">
        <v>0</v>
      </c>
      <c r="M19" s="17">
        <v>0</v>
      </c>
      <c r="O19" s="17">
        <v>4408694000</v>
      </c>
      <c r="Q19" s="17">
        <v>-9444348</v>
      </c>
      <c r="S19" s="17">
        <f t="shared" si="0"/>
        <v>4418138348</v>
      </c>
    </row>
    <row r="20" spans="1:19" ht="21.75" customHeight="1" x14ac:dyDescent="0.2">
      <c r="A20" s="6" t="s">
        <v>61</v>
      </c>
      <c r="C20" s="16" t="s">
        <v>150</v>
      </c>
      <c r="E20" s="17">
        <v>7407958</v>
      </c>
      <c r="G20" s="17">
        <v>682</v>
      </c>
      <c r="I20" s="17">
        <v>5052227356</v>
      </c>
      <c r="K20" s="17">
        <v>308656977</v>
      </c>
      <c r="M20" s="17">
        <v>4743570379</v>
      </c>
      <c r="O20" s="17">
        <v>5052227356</v>
      </c>
      <c r="Q20" s="17">
        <v>308657015</v>
      </c>
      <c r="S20" s="17">
        <f t="shared" si="0"/>
        <v>4743570341</v>
      </c>
    </row>
    <row r="21" spans="1:19" ht="21.75" customHeight="1" x14ac:dyDescent="0.2">
      <c r="A21" s="6" t="s">
        <v>61</v>
      </c>
      <c r="C21" s="16" t="s">
        <v>159</v>
      </c>
      <c r="E21" s="17">
        <v>770000</v>
      </c>
      <c r="G21" s="17">
        <v>4790</v>
      </c>
      <c r="I21" s="17">
        <v>0</v>
      </c>
      <c r="K21" s="17">
        <v>0</v>
      </c>
      <c r="M21" s="17">
        <v>0</v>
      </c>
      <c r="O21" s="17">
        <v>3688300000</v>
      </c>
      <c r="Q21" s="17">
        <v>0</v>
      </c>
      <c r="S21" s="17">
        <f t="shared" si="0"/>
        <v>3688300000</v>
      </c>
    </row>
    <row r="22" spans="1:19" ht="21.75" customHeight="1" x14ac:dyDescent="0.2">
      <c r="A22" s="6" t="s">
        <v>21</v>
      </c>
      <c r="C22" s="16" t="s">
        <v>9</v>
      </c>
      <c r="E22" s="17">
        <v>10056657</v>
      </c>
      <c r="G22" s="17">
        <v>82</v>
      </c>
      <c r="I22" s="17">
        <v>824645874</v>
      </c>
      <c r="K22" s="17">
        <v>17686775</v>
      </c>
      <c r="M22" s="17">
        <v>806959099</v>
      </c>
      <c r="O22" s="17">
        <v>824645874</v>
      </c>
      <c r="Q22" s="17">
        <v>17686775</v>
      </c>
      <c r="S22" s="17">
        <f t="shared" si="0"/>
        <v>806959099</v>
      </c>
    </row>
    <row r="23" spans="1:19" ht="21.75" customHeight="1" x14ac:dyDescent="0.2">
      <c r="A23" s="6" t="s">
        <v>118</v>
      </c>
      <c r="C23" s="16" t="s">
        <v>151</v>
      </c>
      <c r="E23" s="17">
        <v>3402534</v>
      </c>
      <c r="G23" s="17">
        <v>140</v>
      </c>
      <c r="I23" s="17">
        <v>0</v>
      </c>
      <c r="K23" s="17">
        <v>0</v>
      </c>
      <c r="M23" s="17">
        <v>0</v>
      </c>
      <c r="O23" s="17">
        <v>476354760</v>
      </c>
      <c r="Q23" s="17">
        <v>0</v>
      </c>
      <c r="S23" s="17">
        <f t="shared" si="0"/>
        <v>476354760</v>
      </c>
    </row>
    <row r="24" spans="1:19" ht="21.75" customHeight="1" x14ac:dyDescent="0.2">
      <c r="A24" s="6" t="s">
        <v>28</v>
      </c>
      <c r="C24" s="16" t="s">
        <v>160</v>
      </c>
      <c r="E24" s="17">
        <v>400000</v>
      </c>
      <c r="G24" s="17">
        <v>27500</v>
      </c>
      <c r="I24" s="17">
        <v>0</v>
      </c>
      <c r="K24" s="17">
        <v>0</v>
      </c>
      <c r="M24" s="17">
        <v>0</v>
      </c>
      <c r="O24" s="17">
        <v>11000000000</v>
      </c>
      <c r="Q24" s="17">
        <v>0</v>
      </c>
      <c r="S24" s="17">
        <f t="shared" si="0"/>
        <v>11000000000</v>
      </c>
    </row>
    <row r="25" spans="1:19" ht="21.75" customHeight="1" x14ac:dyDescent="0.2">
      <c r="A25" s="6" t="s">
        <v>20</v>
      </c>
      <c r="C25" s="16" t="s">
        <v>161</v>
      </c>
      <c r="E25" s="17">
        <v>13000000</v>
      </c>
      <c r="G25" s="17">
        <v>104</v>
      </c>
      <c r="I25" s="17">
        <v>0</v>
      </c>
      <c r="K25" s="17">
        <v>0</v>
      </c>
      <c r="M25" s="17">
        <v>0</v>
      </c>
      <c r="O25" s="17">
        <v>1352000000</v>
      </c>
      <c r="Q25" s="17">
        <v>0</v>
      </c>
      <c r="S25" s="17">
        <f t="shared" si="0"/>
        <v>1352000000</v>
      </c>
    </row>
    <row r="26" spans="1:19" ht="21.75" customHeight="1" x14ac:dyDescent="0.2">
      <c r="A26" s="6" t="s">
        <v>41</v>
      </c>
      <c r="C26" s="16" t="s">
        <v>162</v>
      </c>
      <c r="E26" s="17">
        <v>653648</v>
      </c>
      <c r="G26" s="17">
        <v>3860</v>
      </c>
      <c r="I26" s="17">
        <v>0</v>
      </c>
      <c r="K26" s="17">
        <v>0</v>
      </c>
      <c r="M26" s="17">
        <v>0</v>
      </c>
      <c r="O26" s="17">
        <v>2523081280</v>
      </c>
      <c r="Q26" s="17">
        <v>0</v>
      </c>
      <c r="S26" s="17">
        <f t="shared" si="0"/>
        <v>2523081280</v>
      </c>
    </row>
    <row r="27" spans="1:19" ht="21.75" customHeight="1" x14ac:dyDescent="0.2">
      <c r="A27" s="6" t="s">
        <v>36</v>
      </c>
      <c r="C27" s="16" t="s">
        <v>163</v>
      </c>
      <c r="E27" s="17">
        <v>2000793</v>
      </c>
      <c r="G27" s="17">
        <v>2110</v>
      </c>
      <c r="I27" s="17">
        <v>4221673230</v>
      </c>
      <c r="K27" s="17">
        <v>57049638</v>
      </c>
      <c r="M27" s="17">
        <v>4164623592</v>
      </c>
      <c r="O27" s="17">
        <v>4221673230</v>
      </c>
      <c r="Q27" s="17">
        <f>-324015454-136742454</f>
        <v>-460757908</v>
      </c>
      <c r="S27" s="17">
        <f t="shared" si="0"/>
        <v>4682431138</v>
      </c>
    </row>
    <row r="28" spans="1:19" ht="21.75" customHeight="1" x14ac:dyDescent="0.2">
      <c r="A28" s="6" t="s">
        <v>63</v>
      </c>
      <c r="C28" s="16" t="s">
        <v>164</v>
      </c>
      <c r="E28" s="17">
        <v>2500000</v>
      </c>
      <c r="G28" s="17">
        <v>800</v>
      </c>
      <c r="I28" s="17">
        <v>0</v>
      </c>
      <c r="K28" s="17">
        <v>0</v>
      </c>
      <c r="M28" s="17">
        <v>0</v>
      </c>
      <c r="O28" s="17">
        <v>2000000000</v>
      </c>
      <c r="Q28" s="17">
        <v>-102946827</v>
      </c>
      <c r="S28" s="17">
        <f t="shared" si="0"/>
        <v>2102946827</v>
      </c>
    </row>
    <row r="29" spans="1:19" ht="21.75" customHeight="1" x14ac:dyDescent="0.2">
      <c r="A29" s="6" t="s">
        <v>19</v>
      </c>
      <c r="C29" s="16" t="s">
        <v>165</v>
      </c>
      <c r="E29" s="17">
        <v>2000000</v>
      </c>
      <c r="G29" s="17">
        <v>200</v>
      </c>
      <c r="I29" s="17">
        <v>0</v>
      </c>
      <c r="K29" s="17">
        <v>0</v>
      </c>
      <c r="M29" s="17">
        <v>0</v>
      </c>
      <c r="O29" s="17">
        <v>400000000</v>
      </c>
      <c r="Q29" s="17">
        <v>0</v>
      </c>
      <c r="S29" s="17">
        <f t="shared" si="0"/>
        <v>400000000</v>
      </c>
    </row>
    <row r="30" spans="1:19" ht="21.75" customHeight="1" x14ac:dyDescent="0.2">
      <c r="A30" s="6" t="s">
        <v>22</v>
      </c>
      <c r="C30" s="16" t="s">
        <v>9</v>
      </c>
      <c r="E30" s="17">
        <v>8278845</v>
      </c>
      <c r="G30" s="17">
        <v>310</v>
      </c>
      <c r="I30" s="17">
        <v>2566441950</v>
      </c>
      <c r="K30" s="17">
        <v>138052289</v>
      </c>
      <c r="M30" s="17">
        <v>2428389661</v>
      </c>
      <c r="O30" s="17">
        <v>2566441950</v>
      </c>
      <c r="Q30" s="17">
        <v>97519969</v>
      </c>
      <c r="S30" s="17">
        <f t="shared" si="0"/>
        <v>2468921981</v>
      </c>
    </row>
    <row r="31" spans="1:19" ht="21.75" customHeight="1" x14ac:dyDescent="0.2">
      <c r="A31" s="6" t="s">
        <v>52</v>
      </c>
      <c r="C31" s="16" t="s">
        <v>166</v>
      </c>
      <c r="E31" s="17">
        <v>1717452</v>
      </c>
      <c r="G31" s="17">
        <v>3300</v>
      </c>
      <c r="I31" s="17">
        <v>0</v>
      </c>
      <c r="K31" s="17">
        <v>0</v>
      </c>
      <c r="M31" s="17">
        <v>0</v>
      </c>
      <c r="O31" s="17">
        <v>5667591600</v>
      </c>
      <c r="Q31" s="17">
        <v>0</v>
      </c>
      <c r="S31" s="17">
        <f t="shared" si="0"/>
        <v>5667591600</v>
      </c>
    </row>
    <row r="32" spans="1:19" ht="21.75" customHeight="1" x14ac:dyDescent="0.2">
      <c r="A32" s="6" t="s">
        <v>48</v>
      </c>
      <c r="C32" s="16" t="s">
        <v>167</v>
      </c>
      <c r="E32" s="17">
        <v>1000000</v>
      </c>
      <c r="G32" s="17">
        <v>1500</v>
      </c>
      <c r="I32" s="17">
        <v>0</v>
      </c>
      <c r="K32" s="17">
        <v>0</v>
      </c>
      <c r="M32" s="17">
        <v>0</v>
      </c>
      <c r="O32" s="17">
        <v>1500000000</v>
      </c>
      <c r="Q32" s="17">
        <f>-76326675-35360493</f>
        <v>-111687168</v>
      </c>
      <c r="S32" s="17">
        <f t="shared" si="0"/>
        <v>1611687168</v>
      </c>
    </row>
    <row r="33" spans="1:19" ht="21.75" customHeight="1" x14ac:dyDescent="0.2">
      <c r="A33" s="6" t="s">
        <v>31</v>
      </c>
      <c r="C33" s="16" t="s">
        <v>149</v>
      </c>
      <c r="E33" s="17">
        <v>360000</v>
      </c>
      <c r="G33" s="17">
        <v>13200</v>
      </c>
      <c r="I33" s="17">
        <v>0</v>
      </c>
      <c r="K33" s="17">
        <v>0</v>
      </c>
      <c r="M33" s="17">
        <v>0</v>
      </c>
      <c r="O33" s="17">
        <v>4752000000</v>
      </c>
      <c r="Q33" s="17">
        <v>0</v>
      </c>
      <c r="S33" s="17">
        <f t="shared" si="0"/>
        <v>4752000000</v>
      </c>
    </row>
    <row r="34" spans="1:19" ht="21.75" customHeight="1" x14ac:dyDescent="0.2">
      <c r="A34" s="6" t="s">
        <v>42</v>
      </c>
      <c r="C34" s="16" t="s">
        <v>168</v>
      </c>
      <c r="E34" s="17">
        <v>27870967</v>
      </c>
      <c r="G34" s="17">
        <v>2250</v>
      </c>
      <c r="I34" s="17">
        <v>0</v>
      </c>
      <c r="K34" s="17">
        <v>0</v>
      </c>
      <c r="M34" s="17">
        <v>0</v>
      </c>
      <c r="O34" s="17">
        <v>28800000000</v>
      </c>
      <c r="Q34" s="17">
        <v>0</v>
      </c>
      <c r="S34" s="17">
        <f t="shared" si="0"/>
        <v>28800000000</v>
      </c>
    </row>
    <row r="35" spans="1:19" ht="21.75" customHeight="1" x14ac:dyDescent="0.2">
      <c r="A35" s="6" t="s">
        <v>29</v>
      </c>
      <c r="C35" s="16" t="s">
        <v>150</v>
      </c>
      <c r="E35" s="17">
        <v>3877905</v>
      </c>
      <c r="G35" s="17">
        <v>1900</v>
      </c>
      <c r="I35" s="17">
        <v>7368019500</v>
      </c>
      <c r="K35" s="17">
        <v>25146824</v>
      </c>
      <c r="M35" s="17">
        <v>7342872676</v>
      </c>
      <c r="O35" s="17">
        <v>7368019500</v>
      </c>
      <c r="Q35" s="17">
        <v>19705736</v>
      </c>
      <c r="S35" s="17">
        <f t="shared" si="0"/>
        <v>7348313764</v>
      </c>
    </row>
    <row r="36" spans="1:19" ht="21.75" customHeight="1" x14ac:dyDescent="0.2">
      <c r="A36" s="6" t="s">
        <v>56</v>
      </c>
      <c r="C36" s="16" t="s">
        <v>169</v>
      </c>
      <c r="E36" s="17">
        <v>13677607</v>
      </c>
      <c r="G36" s="17">
        <v>550</v>
      </c>
      <c r="I36" s="17">
        <v>0</v>
      </c>
      <c r="K36" s="17">
        <v>0</v>
      </c>
      <c r="M36" s="17">
        <v>0</v>
      </c>
      <c r="O36" s="17">
        <v>6083562100</v>
      </c>
      <c r="Q36" s="17">
        <v>0</v>
      </c>
      <c r="S36" s="17">
        <f t="shared" si="0"/>
        <v>6083562100</v>
      </c>
    </row>
    <row r="37" spans="1:19" ht="21.75" customHeight="1" x14ac:dyDescent="0.2">
      <c r="A37" s="6" t="s">
        <v>40</v>
      </c>
      <c r="C37" s="16" t="s">
        <v>170</v>
      </c>
      <c r="E37" s="17">
        <v>10115901</v>
      </c>
      <c r="G37" s="17">
        <v>188</v>
      </c>
      <c r="I37" s="17">
        <v>0</v>
      </c>
      <c r="K37" s="17">
        <v>0</v>
      </c>
      <c r="M37" s="17">
        <v>0</v>
      </c>
      <c r="O37" s="17">
        <v>1901789388</v>
      </c>
      <c r="Q37" s="17">
        <v>0</v>
      </c>
      <c r="S37" s="17">
        <f t="shared" si="0"/>
        <v>1901789388</v>
      </c>
    </row>
    <row r="38" spans="1:19" ht="21.75" customHeight="1" x14ac:dyDescent="0.2">
      <c r="A38" s="6" t="s">
        <v>51</v>
      </c>
      <c r="C38" s="16" t="s">
        <v>171</v>
      </c>
      <c r="E38" s="17">
        <v>4764089</v>
      </c>
      <c r="G38" s="17">
        <v>44</v>
      </c>
      <c r="I38" s="17">
        <v>0</v>
      </c>
      <c r="K38" s="17">
        <v>0</v>
      </c>
      <c r="M38" s="17">
        <v>0</v>
      </c>
      <c r="O38" s="17">
        <v>209619916</v>
      </c>
      <c r="Q38" s="17">
        <v>2</v>
      </c>
      <c r="S38" s="17">
        <f t="shared" si="0"/>
        <v>209619914</v>
      </c>
    </row>
    <row r="39" spans="1:19" ht="21.75" customHeight="1" x14ac:dyDescent="0.2">
      <c r="A39" s="6" t="s">
        <v>33</v>
      </c>
      <c r="C39" s="16" t="s">
        <v>172</v>
      </c>
      <c r="E39" s="17">
        <v>1107365</v>
      </c>
      <c r="G39" s="17">
        <v>7220</v>
      </c>
      <c r="I39" s="17">
        <v>0</v>
      </c>
      <c r="K39" s="17">
        <v>0</v>
      </c>
      <c r="M39" s="17">
        <v>0</v>
      </c>
      <c r="O39" s="17">
        <v>7995175300</v>
      </c>
      <c r="Q39" s="17">
        <v>0</v>
      </c>
      <c r="S39" s="17">
        <f t="shared" si="0"/>
        <v>7995175300</v>
      </c>
    </row>
    <row r="40" spans="1:19" ht="21.75" customHeight="1" x14ac:dyDescent="0.2">
      <c r="A40" s="6" t="s">
        <v>55</v>
      </c>
      <c r="C40" s="16" t="s">
        <v>173</v>
      </c>
      <c r="E40" s="17">
        <v>1246276</v>
      </c>
      <c r="G40" s="17">
        <v>3500</v>
      </c>
      <c r="I40" s="17">
        <v>0</v>
      </c>
      <c r="K40" s="17">
        <v>0</v>
      </c>
      <c r="M40" s="17">
        <v>0</v>
      </c>
      <c r="O40" s="17">
        <v>4361966000</v>
      </c>
      <c r="Q40" s="17">
        <v>0</v>
      </c>
      <c r="S40" s="17">
        <f t="shared" si="0"/>
        <v>4361966000</v>
      </c>
    </row>
    <row r="41" spans="1:19" ht="21.75" customHeight="1" x14ac:dyDescent="0.2">
      <c r="A41" s="6" t="s">
        <v>50</v>
      </c>
      <c r="C41" s="16" t="s">
        <v>171</v>
      </c>
      <c r="E41" s="17">
        <v>8493333</v>
      </c>
      <c r="G41" s="17">
        <v>200</v>
      </c>
      <c r="I41" s="17">
        <v>0</v>
      </c>
      <c r="K41" s="17">
        <v>0</v>
      </c>
      <c r="M41" s="17">
        <v>0</v>
      </c>
      <c r="O41" s="17">
        <v>1698666600</v>
      </c>
      <c r="Q41" s="17">
        <v>15</v>
      </c>
      <c r="S41" s="17">
        <f t="shared" si="0"/>
        <v>1698666585</v>
      </c>
    </row>
    <row r="42" spans="1:19" ht="21.75" customHeight="1" x14ac:dyDescent="0.2">
      <c r="A42" s="6" t="s">
        <v>58</v>
      </c>
      <c r="C42" s="16" t="s">
        <v>174</v>
      </c>
      <c r="E42" s="17">
        <v>4000000</v>
      </c>
      <c r="G42" s="17">
        <v>540</v>
      </c>
      <c r="I42" s="17">
        <v>0</v>
      </c>
      <c r="K42" s="17">
        <v>0</v>
      </c>
      <c r="M42" s="17">
        <v>0</v>
      </c>
      <c r="O42" s="17">
        <v>2160000000</v>
      </c>
      <c r="Q42" s="17">
        <v>0</v>
      </c>
      <c r="S42" s="17">
        <f t="shared" si="0"/>
        <v>2160000000</v>
      </c>
    </row>
    <row r="43" spans="1:19" ht="21.75" customHeight="1" x14ac:dyDescent="0.2">
      <c r="A43" s="6" t="s">
        <v>24</v>
      </c>
      <c r="C43" s="16" t="s">
        <v>174</v>
      </c>
      <c r="E43" s="17">
        <v>3928204</v>
      </c>
      <c r="G43" s="17">
        <v>220</v>
      </c>
      <c r="I43" s="17">
        <v>0</v>
      </c>
      <c r="K43" s="17">
        <v>0</v>
      </c>
      <c r="M43" s="17">
        <v>0</v>
      </c>
      <c r="O43" s="17">
        <v>864204880</v>
      </c>
      <c r="Q43" s="17">
        <v>0</v>
      </c>
      <c r="S43" s="17">
        <f t="shared" si="0"/>
        <v>864204880</v>
      </c>
    </row>
    <row r="44" spans="1:19" ht="21.75" customHeight="1" x14ac:dyDescent="0.2">
      <c r="A44" s="6" t="s">
        <v>25</v>
      </c>
      <c r="C44" s="16" t="s">
        <v>175</v>
      </c>
      <c r="E44" s="17">
        <v>1596219</v>
      </c>
      <c r="G44" s="17">
        <v>3359</v>
      </c>
      <c r="I44" s="17">
        <v>0</v>
      </c>
      <c r="K44" s="17">
        <v>0</v>
      </c>
      <c r="M44" s="17">
        <v>0</v>
      </c>
      <c r="O44" s="17">
        <v>5361699621</v>
      </c>
      <c r="Q44" s="17">
        <v>198057506</v>
      </c>
      <c r="S44" s="17">
        <f t="shared" si="0"/>
        <v>5163642115</v>
      </c>
    </row>
    <row r="45" spans="1:19" ht="21.75" customHeight="1" x14ac:dyDescent="0.2">
      <c r="A45" s="6" t="s">
        <v>109</v>
      </c>
      <c r="C45" s="16" t="s">
        <v>159</v>
      </c>
      <c r="E45" s="17">
        <v>1000000</v>
      </c>
      <c r="G45" s="17">
        <v>600</v>
      </c>
      <c r="I45" s="17">
        <v>0</v>
      </c>
      <c r="K45" s="17">
        <v>0</v>
      </c>
      <c r="M45" s="17">
        <v>0</v>
      </c>
      <c r="O45" s="17">
        <v>600000000</v>
      </c>
      <c r="Q45" s="17">
        <v>7</v>
      </c>
      <c r="S45" s="17">
        <f t="shared" si="0"/>
        <v>599999993</v>
      </c>
    </row>
    <row r="46" spans="1:19" ht="21.75" customHeight="1" x14ac:dyDescent="0.2">
      <c r="A46" s="6" t="s">
        <v>37</v>
      </c>
      <c r="C46" s="16" t="s">
        <v>176</v>
      </c>
      <c r="E46" s="17">
        <v>625000</v>
      </c>
      <c r="G46" s="17">
        <v>3000</v>
      </c>
      <c r="I46" s="18">
        <v>1875000000</v>
      </c>
      <c r="K46" s="18">
        <v>106589147</v>
      </c>
      <c r="M46" s="18">
        <v>1768410853</v>
      </c>
      <c r="O46" s="18">
        <v>1875000000</v>
      </c>
      <c r="Q46" s="18">
        <v>106589147</v>
      </c>
      <c r="S46" s="17">
        <f t="shared" si="0"/>
        <v>1768410853</v>
      </c>
    </row>
    <row r="47" spans="1:19" ht="21.75" customHeight="1" thickBot="1" x14ac:dyDescent="0.25">
      <c r="A47" s="11" t="s">
        <v>65</v>
      </c>
      <c r="C47" s="17"/>
      <c r="E47" s="17"/>
      <c r="G47" s="17"/>
      <c r="I47" s="19">
        <v>25670007910</v>
      </c>
      <c r="K47" s="19">
        <v>940213224</v>
      </c>
      <c r="M47" s="19">
        <v>24729794686</v>
      </c>
      <c r="O47" s="19">
        <f>SUM(O8:O46)</f>
        <v>176087897721</v>
      </c>
      <c r="Q47" s="19">
        <f>SUM(Q8:Q46)</f>
        <v>291297657</v>
      </c>
      <c r="S47" s="19">
        <f t="shared" si="0"/>
        <v>175796600064</v>
      </c>
    </row>
    <row r="48" spans="1:19" ht="13.5" thickTop="1" x14ac:dyDescent="0.2">
      <c r="I48" s="20"/>
      <c r="M48" s="20"/>
      <c r="O48" s="20"/>
      <c r="Q48" s="20"/>
    </row>
    <row r="49" spans="9:17" x14ac:dyDescent="0.2">
      <c r="I49" s="20"/>
      <c r="M49" s="20"/>
      <c r="O49" s="20"/>
      <c r="Q49" s="20"/>
    </row>
    <row r="50" spans="9:17" x14ac:dyDescent="0.2">
      <c r="Q50" s="20"/>
    </row>
    <row r="51" spans="9:17" x14ac:dyDescent="0.2">
      <c r="O51" s="20"/>
      <c r="Q51" s="20"/>
    </row>
    <row r="52" spans="9:17" x14ac:dyDescent="0.2">
      <c r="O52" s="20"/>
      <c r="Q52" s="20"/>
    </row>
    <row r="53" spans="9:17" x14ac:dyDescent="0.2">
      <c r="O53" s="20"/>
      <c r="Q53" s="20"/>
    </row>
    <row r="54" spans="9:17" x14ac:dyDescent="0.2">
      <c r="O54" s="20"/>
    </row>
    <row r="56" spans="9:17" x14ac:dyDescent="0.2">
      <c r="O56" s="20"/>
    </row>
  </sheetData>
  <mergeCells count="8">
    <mergeCell ref="A1:S1"/>
    <mergeCell ref="A2:S2"/>
    <mergeCell ref="A3:S3"/>
    <mergeCell ref="A5:S5"/>
    <mergeCell ref="A6:A7"/>
    <mergeCell ref="C6:G6"/>
    <mergeCell ref="I6:M6"/>
    <mergeCell ref="O6:S6"/>
  </mergeCells>
  <pageMargins left="0.39" right="0.39" top="0.39" bottom="0.39" header="0" footer="0"/>
  <pageSetup scale="65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P19"/>
  <sheetViews>
    <sheetView rightToLeft="1" view="pageBreakPreview" zoomScale="60" zoomScaleNormal="100" workbookViewId="0">
      <selection activeCell="E27" sqref="E27"/>
    </sheetView>
  </sheetViews>
  <sheetFormatPr defaultRowHeight="12.75" x14ac:dyDescent="0.2"/>
  <cols>
    <col min="1" max="1" width="39" customWidth="1"/>
    <col min="2" max="2" width="1.28515625" customWidth="1"/>
    <col min="3" max="3" width="14.28515625" customWidth="1"/>
    <col min="4" max="4" width="1.28515625" customWidth="1"/>
    <col min="5" max="5" width="10.42578125" customWidth="1"/>
    <col min="6" max="6" width="1.28515625" customWidth="1"/>
    <col min="7" max="7" width="15.5703125" customWidth="1"/>
    <col min="8" max="8" width="1.28515625" customWidth="1"/>
    <col min="9" max="9" width="14.285156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0.28515625" customWidth="1"/>
  </cols>
  <sheetData>
    <row r="1" spans="1:16" ht="29.1" customHeight="1" x14ac:dyDescent="0.2">
      <c r="A1" s="39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</row>
    <row r="2" spans="1:16" ht="21.75" customHeight="1" x14ac:dyDescent="0.2">
      <c r="A2" s="39" t="s">
        <v>80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</row>
    <row r="3" spans="1:16" ht="21.75" customHeight="1" x14ac:dyDescent="0.2">
      <c r="A3" s="39" t="s">
        <v>2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</row>
    <row r="4" spans="1:16" ht="14.45" customHeight="1" x14ac:dyDescent="0.2"/>
    <row r="5" spans="1:16" ht="14.45" customHeight="1" x14ac:dyDescent="0.2">
      <c r="A5" s="40" t="s">
        <v>179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</row>
    <row r="6" spans="1:16" ht="14.45" customHeight="1" x14ac:dyDescent="0.2">
      <c r="A6" s="36" t="s">
        <v>83</v>
      </c>
      <c r="C6" s="36" t="s">
        <v>99</v>
      </c>
      <c r="D6" s="36"/>
      <c r="E6" s="36"/>
      <c r="F6" s="36"/>
      <c r="G6" s="36"/>
      <c r="I6" s="36" t="s">
        <v>100</v>
      </c>
      <c r="J6" s="36"/>
      <c r="K6" s="36"/>
      <c r="L6" s="36"/>
      <c r="M6" s="36"/>
    </row>
    <row r="7" spans="1:16" ht="29.1" customHeight="1" x14ac:dyDescent="0.2">
      <c r="A7" s="36"/>
      <c r="C7" s="9" t="s">
        <v>177</v>
      </c>
      <c r="D7" s="3"/>
      <c r="E7" s="9" t="s">
        <v>147</v>
      </c>
      <c r="F7" s="3"/>
      <c r="G7" s="9" t="s">
        <v>178</v>
      </c>
      <c r="I7" s="9" t="s">
        <v>177</v>
      </c>
      <c r="J7" s="3"/>
      <c r="K7" s="9" t="s">
        <v>147</v>
      </c>
      <c r="L7" s="3"/>
      <c r="M7" s="9" t="s">
        <v>178</v>
      </c>
    </row>
    <row r="8" spans="1:16" ht="21.75" customHeight="1" x14ac:dyDescent="0.2">
      <c r="A8" s="5" t="s">
        <v>73</v>
      </c>
      <c r="C8" s="15">
        <v>3728</v>
      </c>
      <c r="D8" s="12"/>
      <c r="E8" s="15">
        <v>0</v>
      </c>
      <c r="F8" s="12"/>
      <c r="G8" s="15">
        <v>3728</v>
      </c>
      <c r="H8" s="12"/>
      <c r="I8" s="15">
        <v>42911</v>
      </c>
      <c r="J8" s="12"/>
      <c r="K8" s="15">
        <v>0</v>
      </c>
      <c r="L8" s="12"/>
      <c r="M8" s="15">
        <v>42911</v>
      </c>
      <c r="N8" s="12"/>
      <c r="O8" s="12"/>
      <c r="P8" s="12"/>
    </row>
    <row r="9" spans="1:16" ht="21.75" customHeight="1" x14ac:dyDescent="0.2">
      <c r="A9" s="6" t="s">
        <v>74</v>
      </c>
      <c r="C9" s="17">
        <v>340031</v>
      </c>
      <c r="D9" s="12"/>
      <c r="E9" s="17">
        <v>0</v>
      </c>
      <c r="F9" s="12"/>
      <c r="G9" s="17">
        <v>340031</v>
      </c>
      <c r="H9" s="12"/>
      <c r="I9" s="17">
        <v>10609448</v>
      </c>
      <c r="J9" s="12"/>
      <c r="K9" s="17">
        <v>0</v>
      </c>
      <c r="L9" s="12"/>
      <c r="M9" s="17">
        <v>10609448</v>
      </c>
      <c r="N9" s="12"/>
      <c r="O9" s="12"/>
      <c r="P9" s="12"/>
    </row>
    <row r="10" spans="1:16" ht="21.75" customHeight="1" x14ac:dyDescent="0.2">
      <c r="A10" s="6" t="s">
        <v>75</v>
      </c>
      <c r="C10" s="17">
        <v>12971</v>
      </c>
      <c r="D10" s="12"/>
      <c r="E10" s="17">
        <v>0</v>
      </c>
      <c r="F10" s="12"/>
      <c r="G10" s="17">
        <v>12971</v>
      </c>
      <c r="H10" s="12"/>
      <c r="I10" s="17">
        <v>71216</v>
      </c>
      <c r="J10" s="12"/>
      <c r="K10" s="17">
        <v>0</v>
      </c>
      <c r="L10" s="12"/>
      <c r="M10" s="17">
        <v>71216</v>
      </c>
      <c r="N10" s="12"/>
      <c r="O10" s="12"/>
      <c r="P10" s="12"/>
    </row>
    <row r="11" spans="1:16" ht="21.75" customHeight="1" x14ac:dyDescent="0.2">
      <c r="A11" s="6" t="s">
        <v>76</v>
      </c>
      <c r="C11" s="17">
        <v>19438119</v>
      </c>
      <c r="D11" s="12"/>
      <c r="E11" s="17">
        <v>0</v>
      </c>
      <c r="F11" s="12"/>
      <c r="G11" s="17">
        <v>19438119</v>
      </c>
      <c r="H11" s="12"/>
      <c r="I11" s="17">
        <v>255306774</v>
      </c>
      <c r="J11" s="12"/>
      <c r="K11" s="17">
        <v>0</v>
      </c>
      <c r="L11" s="12"/>
      <c r="M11" s="17">
        <v>255306774</v>
      </c>
      <c r="N11" s="12"/>
      <c r="O11" s="12"/>
      <c r="P11" s="12"/>
    </row>
    <row r="12" spans="1:16" ht="21.75" customHeight="1" x14ac:dyDescent="0.2">
      <c r="A12" s="6" t="s">
        <v>77</v>
      </c>
      <c r="C12" s="17">
        <v>0</v>
      </c>
      <c r="D12" s="12"/>
      <c r="E12" s="17">
        <v>0</v>
      </c>
      <c r="F12" s="12"/>
      <c r="G12" s="17">
        <v>0</v>
      </c>
      <c r="H12" s="12"/>
      <c r="I12" s="17">
        <v>2157</v>
      </c>
      <c r="J12" s="12"/>
      <c r="K12" s="17">
        <v>0</v>
      </c>
      <c r="L12" s="12"/>
      <c r="M12" s="17">
        <v>2157</v>
      </c>
      <c r="N12" s="12"/>
      <c r="O12" s="12"/>
      <c r="P12" s="12"/>
    </row>
    <row r="13" spans="1:16" ht="21.75" customHeight="1" x14ac:dyDescent="0.2">
      <c r="A13" s="6" t="s">
        <v>78</v>
      </c>
      <c r="C13" s="17">
        <v>0</v>
      </c>
      <c r="D13" s="12"/>
      <c r="E13" s="17">
        <v>0</v>
      </c>
      <c r="F13" s="12"/>
      <c r="G13" s="17">
        <v>0</v>
      </c>
      <c r="H13" s="12"/>
      <c r="I13" s="17">
        <v>43617315</v>
      </c>
      <c r="J13" s="12"/>
      <c r="K13" s="17">
        <v>0</v>
      </c>
      <c r="L13" s="12"/>
      <c r="M13" s="17">
        <v>43617315</v>
      </c>
      <c r="N13" s="12"/>
      <c r="O13" s="12"/>
      <c r="P13" s="12"/>
    </row>
    <row r="14" spans="1:16" ht="21.75" customHeight="1" x14ac:dyDescent="0.2">
      <c r="A14" s="7" t="s">
        <v>79</v>
      </c>
      <c r="C14" s="18">
        <v>39716</v>
      </c>
      <c r="D14" s="12"/>
      <c r="E14" s="18">
        <v>0</v>
      </c>
      <c r="F14" s="12"/>
      <c r="G14" s="18">
        <v>39716</v>
      </c>
      <c r="H14" s="12"/>
      <c r="I14" s="18">
        <v>464237</v>
      </c>
      <c r="J14" s="12"/>
      <c r="K14" s="18">
        <v>0</v>
      </c>
      <c r="L14" s="12"/>
      <c r="M14" s="18">
        <v>464237</v>
      </c>
      <c r="N14" s="12"/>
      <c r="O14" s="12"/>
      <c r="P14" s="12"/>
    </row>
    <row r="15" spans="1:16" ht="21.75" customHeight="1" x14ac:dyDescent="0.2">
      <c r="A15" s="8" t="s">
        <v>65</v>
      </c>
      <c r="C15" s="19">
        <v>19834565</v>
      </c>
      <c r="D15" s="12"/>
      <c r="E15" s="19">
        <v>0</v>
      </c>
      <c r="F15" s="12"/>
      <c r="G15" s="19">
        <v>19834565</v>
      </c>
      <c r="H15" s="12"/>
      <c r="I15" s="19">
        <v>310114058</v>
      </c>
      <c r="J15" s="12"/>
      <c r="K15" s="19">
        <v>0</v>
      </c>
      <c r="L15" s="12"/>
      <c r="M15" s="19">
        <v>310114058</v>
      </c>
      <c r="N15" s="12"/>
      <c r="O15" s="12"/>
      <c r="P15" s="12"/>
    </row>
    <row r="16" spans="1:16" x14ac:dyDescent="0.2"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</row>
    <row r="17" spans="3:16" x14ac:dyDescent="0.2"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</row>
    <row r="18" spans="3:16" x14ac:dyDescent="0.2"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</row>
    <row r="19" spans="3:16" x14ac:dyDescent="0.2"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</row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AA63"/>
  <sheetViews>
    <sheetView rightToLeft="1" view="pageBreakPreview" topLeftCell="A37" zoomScale="60" zoomScaleNormal="100" workbookViewId="0">
      <selection activeCell="E37" sqref="E1:Q1048576"/>
    </sheetView>
  </sheetViews>
  <sheetFormatPr defaultRowHeight="18.75" x14ac:dyDescent="0.2"/>
  <cols>
    <col min="1" max="1" width="40.28515625" style="44" customWidth="1"/>
    <col min="2" max="2" width="1.28515625" style="44" customWidth="1"/>
    <col min="3" max="3" width="10.42578125" style="44" customWidth="1"/>
    <col min="4" max="4" width="1.28515625" style="44" customWidth="1"/>
    <col min="5" max="5" width="15.140625" style="44" bestFit="1" customWidth="1"/>
    <col min="6" max="6" width="1.28515625" style="44" customWidth="1"/>
    <col min="7" max="7" width="14.7109375" style="44" bestFit="1" customWidth="1"/>
    <col min="8" max="8" width="1.28515625" style="44" customWidth="1"/>
    <col min="9" max="9" width="15.140625" style="44" bestFit="1" customWidth="1"/>
    <col min="10" max="10" width="1.28515625" style="44" customWidth="1"/>
    <col min="11" max="11" width="12" style="44" bestFit="1" customWidth="1"/>
    <col min="12" max="12" width="1.28515625" style="44" customWidth="1"/>
    <col min="13" max="13" width="19.42578125" style="44" bestFit="1" customWidth="1"/>
    <col min="14" max="14" width="1.28515625" style="44" customWidth="1"/>
    <col min="15" max="15" width="19.42578125" style="44" bestFit="1" customWidth="1"/>
    <col min="16" max="16" width="1.28515625" style="44" customWidth="1"/>
    <col min="17" max="17" width="15.28515625" style="44" bestFit="1" customWidth="1"/>
    <col min="18" max="18" width="1.28515625" style="44" customWidth="1"/>
    <col min="19" max="19" width="0.28515625" style="44" customWidth="1"/>
    <col min="20" max="20" width="20.85546875" style="65" customWidth="1"/>
    <col min="21" max="21" width="14.5703125" style="65" bestFit="1" customWidth="1"/>
    <col min="22" max="22" width="12.85546875" style="65" customWidth="1"/>
    <col min="23" max="23" width="13.85546875" style="65" bestFit="1" customWidth="1"/>
    <col min="24" max="27" width="12.85546875" style="65" customWidth="1"/>
    <col min="28" max="16384" width="9.140625" style="44"/>
  </cols>
  <sheetData>
    <row r="1" spans="1:19" ht="29.1" customHeight="1" x14ac:dyDescent="0.2">
      <c r="A1" s="52" t="s">
        <v>0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</row>
    <row r="2" spans="1:19" ht="21.75" customHeight="1" x14ac:dyDescent="0.2">
      <c r="A2" s="52" t="s">
        <v>80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</row>
    <row r="3" spans="1:19" ht="21.75" customHeight="1" x14ac:dyDescent="0.2">
      <c r="A3" s="52" t="s">
        <v>2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</row>
    <row r="4" spans="1:19" ht="14.45" customHeight="1" x14ac:dyDescent="0.2"/>
    <row r="5" spans="1:19" ht="30.75" customHeight="1" x14ac:dyDescent="0.2">
      <c r="A5" s="54" t="s">
        <v>180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</row>
    <row r="6" spans="1:19" ht="20.25" customHeight="1" x14ac:dyDescent="0.2">
      <c r="A6" s="55" t="s">
        <v>83</v>
      </c>
      <c r="C6" s="55" t="s">
        <v>99</v>
      </c>
      <c r="D6" s="55"/>
      <c r="E6" s="55"/>
      <c r="F6" s="55"/>
      <c r="G6" s="55"/>
      <c r="H6" s="55"/>
      <c r="I6" s="55"/>
      <c r="K6" s="55" t="s">
        <v>100</v>
      </c>
      <c r="L6" s="55"/>
      <c r="M6" s="55"/>
      <c r="N6" s="55"/>
      <c r="O6" s="55"/>
      <c r="P6" s="55"/>
      <c r="Q6" s="55"/>
      <c r="R6" s="55"/>
    </row>
    <row r="7" spans="1:19" ht="42.75" customHeight="1" x14ac:dyDescent="0.2">
      <c r="A7" s="55"/>
      <c r="C7" s="74" t="s">
        <v>13</v>
      </c>
      <c r="D7" s="45"/>
      <c r="E7" s="74" t="s">
        <v>181</v>
      </c>
      <c r="F7" s="45"/>
      <c r="G7" s="74" t="s">
        <v>182</v>
      </c>
      <c r="H7" s="45"/>
      <c r="I7" s="74" t="s">
        <v>183</v>
      </c>
      <c r="K7" s="74" t="s">
        <v>13</v>
      </c>
      <c r="L7" s="45"/>
      <c r="M7" s="74" t="s">
        <v>181</v>
      </c>
      <c r="N7" s="45"/>
      <c r="O7" s="74" t="s">
        <v>182</v>
      </c>
      <c r="P7" s="45"/>
      <c r="Q7" s="77" t="s">
        <v>183</v>
      </c>
      <c r="R7" s="77"/>
    </row>
    <row r="8" spans="1:19" ht="21.75" customHeight="1" x14ac:dyDescent="0.2">
      <c r="A8" s="78" t="s">
        <v>34</v>
      </c>
      <c r="C8" s="79">
        <v>1010365</v>
      </c>
      <c r="D8" s="76"/>
      <c r="E8" s="79">
        <v>2300973532</v>
      </c>
      <c r="F8" s="76"/>
      <c r="G8" s="79">
        <v>2595823066</v>
      </c>
      <c r="H8" s="76"/>
      <c r="I8" s="79">
        <v>-294849534</v>
      </c>
      <c r="J8" s="76"/>
      <c r="K8" s="79">
        <v>1010365</v>
      </c>
      <c r="L8" s="76"/>
      <c r="M8" s="79">
        <v>2300973532</v>
      </c>
      <c r="N8" s="76"/>
      <c r="O8" s="79">
        <v>2595823066</v>
      </c>
      <c r="P8" s="76"/>
      <c r="Q8" s="80">
        <v>-294849534</v>
      </c>
      <c r="R8" s="80"/>
      <c r="S8" s="76"/>
    </row>
    <row r="9" spans="1:19" ht="21.75" customHeight="1" x14ac:dyDescent="0.2">
      <c r="A9" s="81" t="s">
        <v>43</v>
      </c>
      <c r="C9" s="65">
        <v>0</v>
      </c>
      <c r="D9" s="76"/>
      <c r="E9" s="65">
        <v>0</v>
      </c>
      <c r="F9" s="76"/>
      <c r="G9" s="65">
        <v>0</v>
      </c>
      <c r="H9" s="76"/>
      <c r="I9" s="65">
        <v>0</v>
      </c>
      <c r="J9" s="76"/>
      <c r="K9" s="65">
        <v>3912797</v>
      </c>
      <c r="L9" s="76"/>
      <c r="M9" s="65">
        <v>51980759701</v>
      </c>
      <c r="N9" s="76"/>
      <c r="O9" s="65">
        <v>45502167735</v>
      </c>
      <c r="P9" s="76"/>
      <c r="Q9" s="82">
        <v>6478591966</v>
      </c>
      <c r="R9" s="82"/>
      <c r="S9" s="76"/>
    </row>
    <row r="10" spans="1:19" ht="21.75" customHeight="1" x14ac:dyDescent="0.2">
      <c r="A10" s="81" t="s">
        <v>106</v>
      </c>
      <c r="C10" s="65">
        <v>0</v>
      </c>
      <c r="D10" s="76"/>
      <c r="E10" s="65">
        <v>0</v>
      </c>
      <c r="F10" s="76"/>
      <c r="G10" s="65">
        <v>0</v>
      </c>
      <c r="H10" s="76"/>
      <c r="I10" s="65">
        <v>0</v>
      </c>
      <c r="J10" s="76"/>
      <c r="K10" s="65">
        <v>1</v>
      </c>
      <c r="L10" s="76"/>
      <c r="M10" s="65">
        <v>1</v>
      </c>
      <c r="N10" s="76"/>
      <c r="O10" s="65">
        <v>5679</v>
      </c>
      <c r="P10" s="76"/>
      <c r="Q10" s="82">
        <v>-5678</v>
      </c>
      <c r="R10" s="82"/>
      <c r="S10" s="76"/>
    </row>
    <row r="11" spans="1:19" ht="21.75" customHeight="1" x14ac:dyDescent="0.2">
      <c r="A11" s="81" t="s">
        <v>107</v>
      </c>
      <c r="C11" s="65">
        <v>0</v>
      </c>
      <c r="D11" s="76"/>
      <c r="E11" s="65">
        <v>0</v>
      </c>
      <c r="F11" s="76"/>
      <c r="G11" s="65">
        <v>0</v>
      </c>
      <c r="H11" s="76"/>
      <c r="I11" s="65">
        <v>0</v>
      </c>
      <c r="J11" s="76"/>
      <c r="K11" s="65">
        <v>885000</v>
      </c>
      <c r="L11" s="76"/>
      <c r="M11" s="65">
        <v>7032804498</v>
      </c>
      <c r="N11" s="76"/>
      <c r="O11" s="65">
        <v>3576994963</v>
      </c>
      <c r="P11" s="76"/>
      <c r="Q11" s="82">
        <v>3455809535</v>
      </c>
      <c r="R11" s="82"/>
      <c r="S11" s="76"/>
    </row>
    <row r="12" spans="1:19" ht="21.75" customHeight="1" x14ac:dyDescent="0.2">
      <c r="A12" s="81" t="s">
        <v>108</v>
      </c>
      <c r="C12" s="65">
        <v>0</v>
      </c>
      <c r="D12" s="76"/>
      <c r="E12" s="65">
        <v>0</v>
      </c>
      <c r="F12" s="76"/>
      <c r="G12" s="65">
        <v>0</v>
      </c>
      <c r="H12" s="76"/>
      <c r="I12" s="65">
        <v>0</v>
      </c>
      <c r="J12" s="76"/>
      <c r="K12" s="65">
        <v>70247</v>
      </c>
      <c r="L12" s="76"/>
      <c r="M12" s="65">
        <v>70310785</v>
      </c>
      <c r="N12" s="76"/>
      <c r="O12" s="65">
        <v>67803991</v>
      </c>
      <c r="P12" s="76"/>
      <c r="Q12" s="82">
        <v>2506794</v>
      </c>
      <c r="R12" s="82"/>
      <c r="S12" s="76"/>
    </row>
    <row r="13" spans="1:19" ht="21.75" customHeight="1" x14ac:dyDescent="0.2">
      <c r="A13" s="81" t="s">
        <v>50</v>
      </c>
      <c r="C13" s="65">
        <v>0</v>
      </c>
      <c r="D13" s="76"/>
      <c r="E13" s="65">
        <v>0</v>
      </c>
      <c r="F13" s="76"/>
      <c r="G13" s="65">
        <v>0</v>
      </c>
      <c r="H13" s="76"/>
      <c r="I13" s="65">
        <v>0</v>
      </c>
      <c r="J13" s="76"/>
      <c r="K13" s="65">
        <v>3209666</v>
      </c>
      <c r="L13" s="76"/>
      <c r="M13" s="65">
        <v>29940189000</v>
      </c>
      <c r="N13" s="76"/>
      <c r="O13" s="65">
        <v>33707366041</v>
      </c>
      <c r="P13" s="76"/>
      <c r="Q13" s="82">
        <v>-3767177041</v>
      </c>
      <c r="R13" s="82"/>
      <c r="S13" s="76"/>
    </row>
    <row r="14" spans="1:19" ht="21.75" customHeight="1" x14ac:dyDescent="0.2">
      <c r="A14" s="81" t="s">
        <v>109</v>
      </c>
      <c r="C14" s="65">
        <v>0</v>
      </c>
      <c r="D14" s="76"/>
      <c r="E14" s="65">
        <v>0</v>
      </c>
      <c r="F14" s="76"/>
      <c r="G14" s="65">
        <v>0</v>
      </c>
      <c r="H14" s="76"/>
      <c r="I14" s="65">
        <v>0</v>
      </c>
      <c r="J14" s="76"/>
      <c r="K14" s="65">
        <v>1000000</v>
      </c>
      <c r="L14" s="76"/>
      <c r="M14" s="65">
        <v>5388302515</v>
      </c>
      <c r="N14" s="76"/>
      <c r="O14" s="65">
        <v>7455375003</v>
      </c>
      <c r="P14" s="76"/>
      <c r="Q14" s="82">
        <v>-2067072488</v>
      </c>
      <c r="R14" s="82"/>
      <c r="S14" s="76"/>
    </row>
    <row r="15" spans="1:19" ht="21.75" customHeight="1" x14ac:dyDescent="0.2">
      <c r="A15" s="81" t="s">
        <v>110</v>
      </c>
      <c r="C15" s="65">
        <v>0</v>
      </c>
      <c r="D15" s="76"/>
      <c r="E15" s="65">
        <v>0</v>
      </c>
      <c r="F15" s="76"/>
      <c r="G15" s="65">
        <v>0</v>
      </c>
      <c r="H15" s="76"/>
      <c r="I15" s="65">
        <v>0</v>
      </c>
      <c r="J15" s="76"/>
      <c r="K15" s="65">
        <v>250000</v>
      </c>
      <c r="L15" s="76"/>
      <c r="M15" s="65">
        <v>7941107972</v>
      </c>
      <c r="N15" s="76"/>
      <c r="O15" s="65">
        <v>10130780335</v>
      </c>
      <c r="P15" s="76"/>
      <c r="Q15" s="82">
        <v>-2189672363</v>
      </c>
      <c r="R15" s="82"/>
      <c r="S15" s="76"/>
    </row>
    <row r="16" spans="1:19" ht="21.75" customHeight="1" x14ac:dyDescent="0.2">
      <c r="A16" s="81" t="s">
        <v>61</v>
      </c>
      <c r="C16" s="65">
        <v>0</v>
      </c>
      <c r="D16" s="76"/>
      <c r="E16" s="65">
        <v>0</v>
      </c>
      <c r="F16" s="76"/>
      <c r="G16" s="65">
        <v>0</v>
      </c>
      <c r="H16" s="76"/>
      <c r="I16" s="65">
        <v>0</v>
      </c>
      <c r="J16" s="76"/>
      <c r="K16" s="65">
        <v>230000</v>
      </c>
      <c r="L16" s="76"/>
      <c r="M16" s="65">
        <v>10183314745</v>
      </c>
      <c r="N16" s="76"/>
      <c r="O16" s="65">
        <v>10276985818</v>
      </c>
      <c r="P16" s="76"/>
      <c r="Q16" s="82">
        <v>-93671073</v>
      </c>
      <c r="R16" s="82"/>
      <c r="S16" s="76"/>
    </row>
    <row r="17" spans="1:19" ht="21.75" customHeight="1" x14ac:dyDescent="0.2">
      <c r="A17" s="81" t="s">
        <v>111</v>
      </c>
      <c r="C17" s="65">
        <v>0</v>
      </c>
      <c r="D17" s="76"/>
      <c r="E17" s="65">
        <v>0</v>
      </c>
      <c r="F17" s="76"/>
      <c r="G17" s="65">
        <v>0</v>
      </c>
      <c r="H17" s="76"/>
      <c r="I17" s="65">
        <v>0</v>
      </c>
      <c r="J17" s="76"/>
      <c r="K17" s="65">
        <v>1475977</v>
      </c>
      <c r="L17" s="76"/>
      <c r="M17" s="65">
        <v>48623083711</v>
      </c>
      <c r="N17" s="76"/>
      <c r="O17" s="65">
        <v>51146415505</v>
      </c>
      <c r="P17" s="76"/>
      <c r="Q17" s="82">
        <v>-2523331794</v>
      </c>
      <c r="R17" s="82"/>
      <c r="S17" s="76"/>
    </row>
    <row r="18" spans="1:19" ht="21.75" customHeight="1" x14ac:dyDescent="0.2">
      <c r="A18" s="81" t="s">
        <v>47</v>
      </c>
      <c r="C18" s="65">
        <v>0</v>
      </c>
      <c r="D18" s="76"/>
      <c r="E18" s="65">
        <v>0</v>
      </c>
      <c r="F18" s="76"/>
      <c r="G18" s="65">
        <v>0</v>
      </c>
      <c r="H18" s="76"/>
      <c r="I18" s="65">
        <v>0</v>
      </c>
      <c r="J18" s="76"/>
      <c r="K18" s="65">
        <v>2024060</v>
      </c>
      <c r="L18" s="76"/>
      <c r="M18" s="65">
        <v>58756616552</v>
      </c>
      <c r="N18" s="76"/>
      <c r="O18" s="65">
        <v>60420865527</v>
      </c>
      <c r="P18" s="76"/>
      <c r="Q18" s="82">
        <v>-1664248975</v>
      </c>
      <c r="R18" s="82"/>
      <c r="S18" s="76"/>
    </row>
    <row r="19" spans="1:19" ht="21.75" customHeight="1" x14ac:dyDescent="0.2">
      <c r="A19" s="81" t="s">
        <v>112</v>
      </c>
      <c r="C19" s="65">
        <v>0</v>
      </c>
      <c r="D19" s="76"/>
      <c r="E19" s="65">
        <v>0</v>
      </c>
      <c r="F19" s="76"/>
      <c r="G19" s="65">
        <v>0</v>
      </c>
      <c r="H19" s="76"/>
      <c r="I19" s="65">
        <v>0</v>
      </c>
      <c r="J19" s="76"/>
      <c r="K19" s="65">
        <v>9570714</v>
      </c>
      <c r="L19" s="76"/>
      <c r="M19" s="65">
        <v>72145383876</v>
      </c>
      <c r="N19" s="76"/>
      <c r="O19" s="65">
        <v>83150334511</v>
      </c>
      <c r="P19" s="76"/>
      <c r="Q19" s="82">
        <v>-11004950635</v>
      </c>
      <c r="R19" s="82"/>
      <c r="S19" s="76"/>
    </row>
    <row r="20" spans="1:19" ht="21.75" customHeight="1" x14ac:dyDescent="0.2">
      <c r="A20" s="81" t="s">
        <v>113</v>
      </c>
      <c r="C20" s="65">
        <v>0</v>
      </c>
      <c r="D20" s="76"/>
      <c r="E20" s="65">
        <v>0</v>
      </c>
      <c r="F20" s="76"/>
      <c r="G20" s="65">
        <v>0</v>
      </c>
      <c r="H20" s="76"/>
      <c r="I20" s="65">
        <v>0</v>
      </c>
      <c r="J20" s="76"/>
      <c r="K20" s="65">
        <v>2616585</v>
      </c>
      <c r="L20" s="76"/>
      <c r="M20" s="65">
        <v>7583348102</v>
      </c>
      <c r="N20" s="76"/>
      <c r="O20" s="65">
        <v>6962920691</v>
      </c>
      <c r="P20" s="76"/>
      <c r="Q20" s="82">
        <v>620427411</v>
      </c>
      <c r="R20" s="82"/>
      <c r="S20" s="76"/>
    </row>
    <row r="21" spans="1:19" ht="21.75" customHeight="1" x14ac:dyDescent="0.2">
      <c r="A21" s="81" t="s">
        <v>114</v>
      </c>
      <c r="C21" s="65">
        <v>0</v>
      </c>
      <c r="D21" s="76"/>
      <c r="E21" s="65">
        <v>0</v>
      </c>
      <c r="F21" s="76"/>
      <c r="G21" s="65">
        <v>0</v>
      </c>
      <c r="H21" s="76"/>
      <c r="I21" s="65">
        <v>0</v>
      </c>
      <c r="J21" s="76"/>
      <c r="K21" s="65">
        <v>387000</v>
      </c>
      <c r="L21" s="76"/>
      <c r="M21" s="65">
        <v>10393020667</v>
      </c>
      <c r="N21" s="76"/>
      <c r="O21" s="65">
        <v>8160202738</v>
      </c>
      <c r="P21" s="76"/>
      <c r="Q21" s="82">
        <v>2232817929</v>
      </c>
      <c r="R21" s="82"/>
      <c r="S21" s="76"/>
    </row>
    <row r="22" spans="1:19" ht="21.75" customHeight="1" x14ac:dyDescent="0.2">
      <c r="A22" s="81" t="s">
        <v>29</v>
      </c>
      <c r="C22" s="65">
        <v>0</v>
      </c>
      <c r="D22" s="76"/>
      <c r="E22" s="65">
        <v>0</v>
      </c>
      <c r="F22" s="76"/>
      <c r="G22" s="65">
        <v>0</v>
      </c>
      <c r="H22" s="76"/>
      <c r="I22" s="65">
        <v>0</v>
      </c>
      <c r="J22" s="76"/>
      <c r="K22" s="65">
        <v>6114932</v>
      </c>
      <c r="L22" s="76"/>
      <c r="M22" s="65">
        <v>91418605192</v>
      </c>
      <c r="N22" s="76"/>
      <c r="O22" s="65">
        <v>93913568994</v>
      </c>
      <c r="P22" s="76"/>
      <c r="Q22" s="82">
        <v>-2494963802</v>
      </c>
      <c r="R22" s="82"/>
      <c r="S22" s="76"/>
    </row>
    <row r="23" spans="1:19" ht="21.75" customHeight="1" x14ac:dyDescent="0.2">
      <c r="A23" s="81" t="s">
        <v>115</v>
      </c>
      <c r="C23" s="65">
        <v>0</v>
      </c>
      <c r="D23" s="76"/>
      <c r="E23" s="65">
        <v>0</v>
      </c>
      <c r="F23" s="76"/>
      <c r="G23" s="65">
        <v>0</v>
      </c>
      <c r="H23" s="76"/>
      <c r="I23" s="65">
        <v>0</v>
      </c>
      <c r="J23" s="76"/>
      <c r="K23" s="65">
        <v>2000000</v>
      </c>
      <c r="L23" s="76"/>
      <c r="M23" s="65">
        <v>32734010707</v>
      </c>
      <c r="N23" s="76"/>
      <c r="O23" s="65">
        <v>26423971218</v>
      </c>
      <c r="P23" s="76"/>
      <c r="Q23" s="82">
        <v>6310039489</v>
      </c>
      <c r="R23" s="82"/>
      <c r="S23" s="76"/>
    </row>
    <row r="24" spans="1:19" ht="21.75" customHeight="1" x14ac:dyDescent="0.2">
      <c r="A24" s="81" t="s">
        <v>116</v>
      </c>
      <c r="C24" s="65">
        <v>0</v>
      </c>
      <c r="D24" s="76"/>
      <c r="E24" s="65">
        <v>0</v>
      </c>
      <c r="F24" s="76"/>
      <c r="G24" s="65">
        <v>0</v>
      </c>
      <c r="H24" s="76"/>
      <c r="I24" s="65">
        <v>0</v>
      </c>
      <c r="J24" s="76"/>
      <c r="K24" s="65">
        <v>220000</v>
      </c>
      <c r="L24" s="76"/>
      <c r="M24" s="65">
        <v>5532213210</v>
      </c>
      <c r="N24" s="76"/>
      <c r="O24" s="65">
        <v>4481065116</v>
      </c>
      <c r="P24" s="76"/>
      <c r="Q24" s="82">
        <v>1051148094</v>
      </c>
      <c r="R24" s="82"/>
      <c r="S24" s="76"/>
    </row>
    <row r="25" spans="1:19" ht="21.75" customHeight="1" x14ac:dyDescent="0.2">
      <c r="A25" s="81" t="s">
        <v>117</v>
      </c>
      <c r="C25" s="65">
        <v>0</v>
      </c>
      <c r="D25" s="76"/>
      <c r="E25" s="65">
        <v>0</v>
      </c>
      <c r="F25" s="76"/>
      <c r="G25" s="65">
        <v>0</v>
      </c>
      <c r="H25" s="76"/>
      <c r="I25" s="65">
        <v>0</v>
      </c>
      <c r="J25" s="76"/>
      <c r="K25" s="65">
        <v>30000000</v>
      </c>
      <c r="L25" s="76"/>
      <c r="M25" s="65">
        <v>53050847400</v>
      </c>
      <c r="N25" s="76"/>
      <c r="O25" s="65">
        <v>50935122000</v>
      </c>
      <c r="P25" s="76"/>
      <c r="Q25" s="82">
        <v>2115725400</v>
      </c>
      <c r="R25" s="82"/>
      <c r="S25" s="76"/>
    </row>
    <row r="26" spans="1:19" ht="21.75" customHeight="1" x14ac:dyDescent="0.2">
      <c r="A26" s="81" t="s">
        <v>118</v>
      </c>
      <c r="C26" s="65">
        <v>0</v>
      </c>
      <c r="D26" s="76"/>
      <c r="E26" s="65">
        <v>0</v>
      </c>
      <c r="F26" s="76"/>
      <c r="G26" s="65">
        <v>0</v>
      </c>
      <c r="H26" s="76"/>
      <c r="I26" s="65">
        <v>0</v>
      </c>
      <c r="J26" s="76"/>
      <c r="K26" s="65">
        <v>6300000</v>
      </c>
      <c r="L26" s="76"/>
      <c r="M26" s="65">
        <v>19229360197</v>
      </c>
      <c r="N26" s="76"/>
      <c r="O26" s="65">
        <v>19036977338</v>
      </c>
      <c r="P26" s="76"/>
      <c r="Q26" s="82">
        <v>192382859</v>
      </c>
      <c r="R26" s="82"/>
      <c r="S26" s="76"/>
    </row>
    <row r="27" spans="1:19" ht="21.75" customHeight="1" x14ac:dyDescent="0.2">
      <c r="A27" s="81" t="s">
        <v>119</v>
      </c>
      <c r="C27" s="65">
        <v>0</v>
      </c>
      <c r="D27" s="76"/>
      <c r="E27" s="65">
        <v>0</v>
      </c>
      <c r="F27" s="76"/>
      <c r="G27" s="65">
        <v>0</v>
      </c>
      <c r="H27" s="76"/>
      <c r="I27" s="65">
        <v>0</v>
      </c>
      <c r="J27" s="76"/>
      <c r="K27" s="65">
        <v>180000</v>
      </c>
      <c r="L27" s="76"/>
      <c r="M27" s="65">
        <v>19262533285</v>
      </c>
      <c r="N27" s="76"/>
      <c r="O27" s="65">
        <v>11710623600</v>
      </c>
      <c r="P27" s="76"/>
      <c r="Q27" s="82">
        <v>7551909685</v>
      </c>
      <c r="R27" s="82"/>
      <c r="S27" s="76"/>
    </row>
    <row r="28" spans="1:19" ht="21.75" customHeight="1" x14ac:dyDescent="0.2">
      <c r="A28" s="81" t="s">
        <v>59</v>
      </c>
      <c r="C28" s="65">
        <v>0</v>
      </c>
      <c r="D28" s="76"/>
      <c r="E28" s="65">
        <v>0</v>
      </c>
      <c r="F28" s="76"/>
      <c r="G28" s="65">
        <v>0</v>
      </c>
      <c r="H28" s="76"/>
      <c r="I28" s="65">
        <v>0</v>
      </c>
      <c r="J28" s="76"/>
      <c r="K28" s="65">
        <v>10965710</v>
      </c>
      <c r="L28" s="76"/>
      <c r="M28" s="65">
        <v>77941863568</v>
      </c>
      <c r="N28" s="76"/>
      <c r="O28" s="65">
        <v>76957275783</v>
      </c>
      <c r="P28" s="76"/>
      <c r="Q28" s="82">
        <v>984587785</v>
      </c>
      <c r="R28" s="82"/>
      <c r="S28" s="76"/>
    </row>
    <row r="29" spans="1:19" ht="21.75" customHeight="1" x14ac:dyDescent="0.2">
      <c r="A29" s="81" t="s">
        <v>120</v>
      </c>
      <c r="C29" s="65">
        <v>0</v>
      </c>
      <c r="D29" s="76"/>
      <c r="E29" s="65">
        <v>0</v>
      </c>
      <c r="F29" s="76"/>
      <c r="G29" s="65">
        <v>0</v>
      </c>
      <c r="H29" s="76"/>
      <c r="I29" s="65">
        <v>0</v>
      </c>
      <c r="J29" s="76"/>
      <c r="K29" s="65">
        <v>5400000</v>
      </c>
      <c r="L29" s="76"/>
      <c r="M29" s="65">
        <v>101441635057</v>
      </c>
      <c r="N29" s="76"/>
      <c r="O29" s="65">
        <v>116268064244</v>
      </c>
      <c r="P29" s="76"/>
      <c r="Q29" s="82">
        <v>-14826429187</v>
      </c>
      <c r="R29" s="82"/>
      <c r="S29" s="76"/>
    </row>
    <row r="30" spans="1:19" ht="21.75" customHeight="1" x14ac:dyDescent="0.2">
      <c r="A30" s="81" t="s">
        <v>36</v>
      </c>
      <c r="C30" s="65">
        <v>0</v>
      </c>
      <c r="D30" s="76"/>
      <c r="E30" s="65">
        <v>0</v>
      </c>
      <c r="F30" s="76"/>
      <c r="G30" s="65">
        <v>0</v>
      </c>
      <c r="H30" s="76"/>
      <c r="I30" s="65">
        <v>0</v>
      </c>
      <c r="J30" s="76"/>
      <c r="K30" s="65">
        <v>1349882</v>
      </c>
      <c r="L30" s="76"/>
      <c r="M30" s="65">
        <v>28157235454</v>
      </c>
      <c r="N30" s="76"/>
      <c r="O30" s="65">
        <v>25550995102</v>
      </c>
      <c r="P30" s="76"/>
      <c r="Q30" s="82">
        <v>2606240352</v>
      </c>
      <c r="R30" s="82"/>
      <c r="S30" s="76"/>
    </row>
    <row r="31" spans="1:19" ht="21.75" customHeight="1" x14ac:dyDescent="0.2">
      <c r="A31" s="81" t="s">
        <v>121</v>
      </c>
      <c r="C31" s="65">
        <v>0</v>
      </c>
      <c r="D31" s="76"/>
      <c r="E31" s="65">
        <v>0</v>
      </c>
      <c r="F31" s="76"/>
      <c r="G31" s="65">
        <v>0</v>
      </c>
      <c r="H31" s="76"/>
      <c r="I31" s="65">
        <v>0</v>
      </c>
      <c r="J31" s="76"/>
      <c r="K31" s="65">
        <v>300000</v>
      </c>
      <c r="L31" s="76"/>
      <c r="M31" s="65">
        <v>54165968712</v>
      </c>
      <c r="N31" s="76"/>
      <c r="O31" s="65">
        <v>49798922850</v>
      </c>
      <c r="P31" s="76"/>
      <c r="Q31" s="82">
        <v>4367045862</v>
      </c>
      <c r="R31" s="82"/>
      <c r="S31" s="76"/>
    </row>
    <row r="32" spans="1:19" ht="21.75" customHeight="1" x14ac:dyDescent="0.2">
      <c r="A32" s="81" t="s">
        <v>122</v>
      </c>
      <c r="C32" s="65">
        <v>0</v>
      </c>
      <c r="D32" s="76"/>
      <c r="E32" s="65">
        <v>0</v>
      </c>
      <c r="F32" s="76"/>
      <c r="G32" s="65">
        <v>0</v>
      </c>
      <c r="H32" s="76"/>
      <c r="I32" s="65">
        <v>0</v>
      </c>
      <c r="J32" s="76"/>
      <c r="K32" s="65">
        <v>5009999</v>
      </c>
      <c r="L32" s="76"/>
      <c r="M32" s="65">
        <v>6042963496</v>
      </c>
      <c r="N32" s="76"/>
      <c r="O32" s="65">
        <v>8827618238</v>
      </c>
      <c r="P32" s="76"/>
      <c r="Q32" s="82">
        <v>-2784654742</v>
      </c>
      <c r="R32" s="82"/>
      <c r="S32" s="76"/>
    </row>
    <row r="33" spans="1:19" ht="21.75" customHeight="1" x14ac:dyDescent="0.2">
      <c r="A33" s="81" t="s">
        <v>123</v>
      </c>
      <c r="C33" s="65">
        <v>0</v>
      </c>
      <c r="D33" s="76"/>
      <c r="E33" s="65">
        <v>0</v>
      </c>
      <c r="F33" s="76"/>
      <c r="G33" s="65">
        <v>0</v>
      </c>
      <c r="H33" s="76"/>
      <c r="I33" s="65">
        <v>0</v>
      </c>
      <c r="J33" s="76"/>
      <c r="K33" s="65">
        <v>625000</v>
      </c>
      <c r="L33" s="76"/>
      <c r="M33" s="65">
        <v>13543522697</v>
      </c>
      <c r="N33" s="76"/>
      <c r="O33" s="65">
        <v>7256582999</v>
      </c>
      <c r="P33" s="76"/>
      <c r="Q33" s="82">
        <f>6286939698-6970757625</f>
        <v>-683817927</v>
      </c>
      <c r="R33" s="82"/>
      <c r="S33" s="76"/>
    </row>
    <row r="34" spans="1:19" ht="21.75" customHeight="1" x14ac:dyDescent="0.2">
      <c r="A34" s="81" t="s">
        <v>35</v>
      </c>
      <c r="C34" s="65">
        <v>0</v>
      </c>
      <c r="D34" s="76"/>
      <c r="E34" s="65">
        <v>0</v>
      </c>
      <c r="F34" s="76"/>
      <c r="G34" s="65">
        <v>0</v>
      </c>
      <c r="H34" s="76"/>
      <c r="I34" s="65">
        <v>0</v>
      </c>
      <c r="J34" s="76"/>
      <c r="K34" s="65">
        <v>1</v>
      </c>
      <c r="L34" s="76"/>
      <c r="M34" s="65">
        <v>1</v>
      </c>
      <c r="N34" s="76"/>
      <c r="O34" s="65">
        <v>4268</v>
      </c>
      <c r="P34" s="76"/>
      <c r="Q34" s="82">
        <v>-4267</v>
      </c>
      <c r="R34" s="82"/>
      <c r="S34" s="76"/>
    </row>
    <row r="35" spans="1:19" ht="21.75" customHeight="1" x14ac:dyDescent="0.2">
      <c r="A35" s="81" t="s">
        <v>124</v>
      </c>
      <c r="C35" s="65">
        <v>0</v>
      </c>
      <c r="D35" s="76"/>
      <c r="E35" s="65">
        <v>0</v>
      </c>
      <c r="F35" s="76"/>
      <c r="G35" s="65">
        <v>0</v>
      </c>
      <c r="H35" s="76"/>
      <c r="I35" s="65">
        <v>0</v>
      </c>
      <c r="J35" s="76"/>
      <c r="K35" s="65">
        <v>1979252</v>
      </c>
      <c r="L35" s="76"/>
      <c r="M35" s="65">
        <v>14688219219</v>
      </c>
      <c r="N35" s="76"/>
      <c r="O35" s="65">
        <v>15661104591</v>
      </c>
      <c r="P35" s="76"/>
      <c r="Q35" s="82">
        <v>-972885372</v>
      </c>
      <c r="R35" s="82"/>
      <c r="S35" s="76"/>
    </row>
    <row r="36" spans="1:19" ht="21.75" customHeight="1" x14ac:dyDescent="0.2">
      <c r="A36" s="81" t="s">
        <v>125</v>
      </c>
      <c r="C36" s="65">
        <v>0</v>
      </c>
      <c r="D36" s="76"/>
      <c r="E36" s="65">
        <v>0</v>
      </c>
      <c r="F36" s="76"/>
      <c r="G36" s="65">
        <v>0</v>
      </c>
      <c r="H36" s="76"/>
      <c r="I36" s="65">
        <v>0</v>
      </c>
      <c r="J36" s="76"/>
      <c r="K36" s="65">
        <v>4500000</v>
      </c>
      <c r="L36" s="76"/>
      <c r="M36" s="65">
        <v>57342032490</v>
      </c>
      <c r="N36" s="76"/>
      <c r="O36" s="65">
        <v>49544945999</v>
      </c>
      <c r="P36" s="76"/>
      <c r="Q36" s="82">
        <v>7797086491</v>
      </c>
      <c r="R36" s="82"/>
      <c r="S36" s="76"/>
    </row>
    <row r="37" spans="1:19" ht="21.75" customHeight="1" x14ac:dyDescent="0.2">
      <c r="A37" s="81" t="s">
        <v>126</v>
      </c>
      <c r="C37" s="65">
        <v>0</v>
      </c>
      <c r="D37" s="76"/>
      <c r="E37" s="65">
        <v>0</v>
      </c>
      <c r="F37" s="76"/>
      <c r="G37" s="65">
        <v>0</v>
      </c>
      <c r="H37" s="76"/>
      <c r="I37" s="65">
        <v>0</v>
      </c>
      <c r="J37" s="76"/>
      <c r="K37" s="65">
        <v>1567829</v>
      </c>
      <c r="L37" s="76"/>
      <c r="M37" s="65">
        <v>13595666034</v>
      </c>
      <c r="N37" s="76"/>
      <c r="O37" s="65">
        <v>12953886929</v>
      </c>
      <c r="P37" s="76"/>
      <c r="Q37" s="82">
        <v>641779105</v>
      </c>
      <c r="R37" s="82"/>
      <c r="S37" s="76"/>
    </row>
    <row r="38" spans="1:19" ht="21.75" customHeight="1" x14ac:dyDescent="0.2">
      <c r="A38" s="81" t="s">
        <v>127</v>
      </c>
      <c r="C38" s="65">
        <v>0</v>
      </c>
      <c r="D38" s="76"/>
      <c r="E38" s="65">
        <v>0</v>
      </c>
      <c r="F38" s="76"/>
      <c r="G38" s="65">
        <v>0</v>
      </c>
      <c r="H38" s="76"/>
      <c r="I38" s="65">
        <v>0</v>
      </c>
      <c r="J38" s="76"/>
      <c r="K38" s="65">
        <v>1200000</v>
      </c>
      <c r="L38" s="76"/>
      <c r="M38" s="65">
        <v>14597768836</v>
      </c>
      <c r="N38" s="76"/>
      <c r="O38" s="65">
        <v>10561581216</v>
      </c>
      <c r="P38" s="76"/>
      <c r="Q38" s="82">
        <v>4036187620</v>
      </c>
      <c r="R38" s="82"/>
      <c r="S38" s="76"/>
    </row>
    <row r="39" spans="1:19" ht="21.75" customHeight="1" x14ac:dyDescent="0.2">
      <c r="A39" s="81" t="s">
        <v>128</v>
      </c>
      <c r="C39" s="65">
        <v>0</v>
      </c>
      <c r="D39" s="76"/>
      <c r="E39" s="65">
        <v>0</v>
      </c>
      <c r="F39" s="76"/>
      <c r="G39" s="65">
        <v>0</v>
      </c>
      <c r="H39" s="76"/>
      <c r="I39" s="65">
        <v>0</v>
      </c>
      <c r="J39" s="76"/>
      <c r="K39" s="65">
        <v>14278500</v>
      </c>
      <c r="L39" s="76"/>
      <c r="M39" s="65">
        <v>33227085521</v>
      </c>
      <c r="N39" s="76"/>
      <c r="O39" s="65">
        <v>43333652015</v>
      </c>
      <c r="P39" s="76"/>
      <c r="Q39" s="82">
        <v>-10106566494</v>
      </c>
      <c r="R39" s="82"/>
      <c r="S39" s="76"/>
    </row>
    <row r="40" spans="1:19" ht="21.75" customHeight="1" x14ac:dyDescent="0.2">
      <c r="A40" s="81" t="s">
        <v>62</v>
      </c>
      <c r="C40" s="65">
        <v>0</v>
      </c>
      <c r="D40" s="76"/>
      <c r="E40" s="65">
        <v>0</v>
      </c>
      <c r="F40" s="76"/>
      <c r="G40" s="65">
        <v>0</v>
      </c>
      <c r="H40" s="76"/>
      <c r="I40" s="65">
        <v>0</v>
      </c>
      <c r="J40" s="76"/>
      <c r="K40" s="65">
        <v>2077092</v>
      </c>
      <c r="L40" s="76"/>
      <c r="M40" s="65">
        <v>13294439884</v>
      </c>
      <c r="N40" s="76"/>
      <c r="O40" s="65">
        <v>10157284710</v>
      </c>
      <c r="P40" s="76"/>
      <c r="Q40" s="82">
        <v>3137155174</v>
      </c>
      <c r="R40" s="82"/>
      <c r="S40" s="76"/>
    </row>
    <row r="41" spans="1:19" ht="21.75" customHeight="1" x14ac:dyDescent="0.2">
      <c r="A41" s="81" t="s">
        <v>129</v>
      </c>
      <c r="C41" s="65">
        <v>0</v>
      </c>
      <c r="D41" s="76"/>
      <c r="E41" s="65">
        <v>0</v>
      </c>
      <c r="F41" s="76"/>
      <c r="G41" s="65">
        <v>0</v>
      </c>
      <c r="H41" s="76"/>
      <c r="I41" s="65">
        <v>0</v>
      </c>
      <c r="J41" s="76"/>
      <c r="K41" s="65">
        <v>258936</v>
      </c>
      <c r="L41" s="76"/>
      <c r="M41" s="65">
        <v>3348966872</v>
      </c>
      <c r="N41" s="76"/>
      <c r="O41" s="65">
        <v>3956166236</v>
      </c>
      <c r="P41" s="76"/>
      <c r="Q41" s="82">
        <v>-607199364</v>
      </c>
      <c r="R41" s="82"/>
      <c r="S41" s="76"/>
    </row>
    <row r="42" spans="1:19" ht="21.75" customHeight="1" x14ac:dyDescent="0.2">
      <c r="A42" s="81" t="s">
        <v>108</v>
      </c>
      <c r="C42" s="65">
        <v>0</v>
      </c>
      <c r="D42" s="76"/>
      <c r="E42" s="65">
        <v>0</v>
      </c>
      <c r="F42" s="76"/>
      <c r="G42" s="65">
        <v>0</v>
      </c>
      <c r="H42" s="76"/>
      <c r="I42" s="65">
        <v>0</v>
      </c>
      <c r="J42" s="76"/>
      <c r="K42" s="65">
        <v>70247</v>
      </c>
      <c r="L42" s="76"/>
      <c r="M42" s="65">
        <v>153200280</v>
      </c>
      <c r="N42" s="76"/>
      <c r="O42" s="65">
        <v>70310785</v>
      </c>
      <c r="P42" s="76"/>
      <c r="Q42" s="82">
        <v>82889495</v>
      </c>
      <c r="R42" s="82"/>
      <c r="S42" s="76"/>
    </row>
    <row r="43" spans="1:19" ht="21.75" customHeight="1" x14ac:dyDescent="0.2">
      <c r="A43" s="81" t="s">
        <v>130</v>
      </c>
      <c r="C43" s="65">
        <v>0</v>
      </c>
      <c r="D43" s="76"/>
      <c r="E43" s="65">
        <v>0</v>
      </c>
      <c r="F43" s="76"/>
      <c r="G43" s="65">
        <v>0</v>
      </c>
      <c r="H43" s="76"/>
      <c r="I43" s="65">
        <v>0</v>
      </c>
      <c r="J43" s="76"/>
      <c r="K43" s="65">
        <v>270000</v>
      </c>
      <c r="L43" s="76"/>
      <c r="M43" s="65">
        <v>17331147010</v>
      </c>
      <c r="N43" s="76"/>
      <c r="O43" s="65">
        <v>19388745071</v>
      </c>
      <c r="P43" s="76"/>
      <c r="Q43" s="82">
        <v>-2057598061</v>
      </c>
      <c r="R43" s="82"/>
      <c r="S43" s="76"/>
    </row>
    <row r="44" spans="1:19" ht="21.75" customHeight="1" x14ac:dyDescent="0.2">
      <c r="A44" s="81" t="s">
        <v>131</v>
      </c>
      <c r="C44" s="65">
        <v>0</v>
      </c>
      <c r="D44" s="76"/>
      <c r="E44" s="65">
        <v>0</v>
      </c>
      <c r="F44" s="76"/>
      <c r="G44" s="65">
        <v>0</v>
      </c>
      <c r="H44" s="76"/>
      <c r="I44" s="65">
        <v>0</v>
      </c>
      <c r="J44" s="76"/>
      <c r="K44" s="65">
        <v>1100000</v>
      </c>
      <c r="L44" s="76"/>
      <c r="M44" s="65">
        <v>33732069298</v>
      </c>
      <c r="N44" s="76"/>
      <c r="O44" s="65">
        <v>23120974800</v>
      </c>
      <c r="P44" s="76"/>
      <c r="Q44" s="82">
        <v>10611094498</v>
      </c>
      <c r="R44" s="82"/>
      <c r="S44" s="76"/>
    </row>
    <row r="45" spans="1:19" ht="21.75" customHeight="1" x14ac:dyDescent="0.2">
      <c r="A45" s="81" t="s">
        <v>32</v>
      </c>
      <c r="C45" s="65">
        <v>0</v>
      </c>
      <c r="D45" s="76"/>
      <c r="E45" s="65">
        <v>0</v>
      </c>
      <c r="F45" s="76"/>
      <c r="G45" s="65">
        <v>0</v>
      </c>
      <c r="H45" s="76"/>
      <c r="I45" s="65">
        <v>0</v>
      </c>
      <c r="J45" s="76"/>
      <c r="K45" s="65">
        <v>1800000</v>
      </c>
      <c r="L45" s="76"/>
      <c r="M45" s="65">
        <v>10234738967</v>
      </c>
      <c r="N45" s="76"/>
      <c r="O45" s="65">
        <v>9368498876</v>
      </c>
      <c r="P45" s="76"/>
      <c r="Q45" s="82">
        <v>866240091</v>
      </c>
      <c r="R45" s="82"/>
      <c r="S45" s="76"/>
    </row>
    <row r="46" spans="1:19" ht="21.75" customHeight="1" x14ac:dyDescent="0.2">
      <c r="A46" s="81" t="s">
        <v>20</v>
      </c>
      <c r="C46" s="65">
        <v>0</v>
      </c>
      <c r="D46" s="76"/>
      <c r="E46" s="65">
        <v>0</v>
      </c>
      <c r="F46" s="76"/>
      <c r="G46" s="65">
        <v>0</v>
      </c>
      <c r="H46" s="76"/>
      <c r="I46" s="65">
        <v>0</v>
      </c>
      <c r="J46" s="76"/>
      <c r="K46" s="65">
        <v>33849255</v>
      </c>
      <c r="L46" s="76"/>
      <c r="M46" s="65">
        <v>91163686876</v>
      </c>
      <c r="N46" s="76"/>
      <c r="O46" s="65">
        <v>129073160031</v>
      </c>
      <c r="P46" s="76"/>
      <c r="Q46" s="82">
        <v>-37909473154</v>
      </c>
      <c r="R46" s="82"/>
      <c r="S46" s="76"/>
    </row>
    <row r="47" spans="1:19" ht="21.75" customHeight="1" x14ac:dyDescent="0.2">
      <c r="A47" s="81" t="s">
        <v>20</v>
      </c>
      <c r="C47" s="65">
        <v>0</v>
      </c>
      <c r="D47" s="76"/>
      <c r="E47" s="65">
        <v>0</v>
      </c>
      <c r="F47" s="76"/>
      <c r="G47" s="65">
        <v>0</v>
      </c>
      <c r="H47" s="76"/>
      <c r="I47" s="65">
        <v>0</v>
      </c>
      <c r="J47" s="76"/>
      <c r="K47" s="65">
        <v>1849255</v>
      </c>
      <c r="L47" s="76"/>
      <c r="M47" s="65">
        <v>3837026068</v>
      </c>
      <c r="N47" s="76"/>
      <c r="O47" s="65">
        <v>3005085835</v>
      </c>
      <c r="P47" s="76"/>
      <c r="Q47" s="82">
        <v>831940233</v>
      </c>
      <c r="R47" s="82"/>
      <c r="S47" s="76"/>
    </row>
    <row r="48" spans="1:19" ht="21.75" customHeight="1" x14ac:dyDescent="0.2">
      <c r="A48" s="81" t="s">
        <v>42</v>
      </c>
      <c r="C48" s="65">
        <v>0</v>
      </c>
      <c r="D48" s="76"/>
      <c r="E48" s="65">
        <v>0</v>
      </c>
      <c r="F48" s="76"/>
      <c r="G48" s="65">
        <v>0</v>
      </c>
      <c r="H48" s="76"/>
      <c r="I48" s="65">
        <v>0</v>
      </c>
      <c r="J48" s="76"/>
      <c r="K48" s="65">
        <v>5500000</v>
      </c>
      <c r="L48" s="76"/>
      <c r="M48" s="65">
        <v>41430518282</v>
      </c>
      <c r="N48" s="76"/>
      <c r="O48" s="65">
        <v>40861455636</v>
      </c>
      <c r="P48" s="76"/>
      <c r="Q48" s="82">
        <v>569062646</v>
      </c>
      <c r="R48" s="82"/>
      <c r="S48" s="76"/>
    </row>
    <row r="49" spans="1:19" ht="21.75" customHeight="1" x14ac:dyDescent="0.2">
      <c r="A49" s="81" t="s">
        <v>57</v>
      </c>
      <c r="C49" s="65">
        <v>0</v>
      </c>
      <c r="D49" s="76"/>
      <c r="E49" s="65">
        <v>0</v>
      </c>
      <c r="F49" s="76"/>
      <c r="G49" s="65">
        <v>0</v>
      </c>
      <c r="H49" s="76"/>
      <c r="I49" s="65">
        <v>0</v>
      </c>
      <c r="J49" s="76"/>
      <c r="K49" s="65">
        <v>2500000</v>
      </c>
      <c r="L49" s="76"/>
      <c r="M49" s="65">
        <v>49203990000</v>
      </c>
      <c r="N49" s="76"/>
      <c r="O49" s="65">
        <v>46670647501</v>
      </c>
      <c r="P49" s="76"/>
      <c r="Q49" s="82">
        <v>2533342499</v>
      </c>
      <c r="R49" s="82"/>
      <c r="S49" s="76"/>
    </row>
    <row r="50" spans="1:19" ht="21.75" customHeight="1" x14ac:dyDescent="0.2">
      <c r="A50" s="81" t="s">
        <v>53</v>
      </c>
      <c r="C50" s="65">
        <v>0</v>
      </c>
      <c r="D50" s="76"/>
      <c r="E50" s="65">
        <v>0</v>
      </c>
      <c r="F50" s="76"/>
      <c r="G50" s="65">
        <v>0</v>
      </c>
      <c r="H50" s="76"/>
      <c r="I50" s="65">
        <v>0</v>
      </c>
      <c r="J50" s="76"/>
      <c r="K50" s="65">
        <v>4576807</v>
      </c>
      <c r="L50" s="76"/>
      <c r="M50" s="65">
        <v>22983593681</v>
      </c>
      <c r="N50" s="76"/>
      <c r="O50" s="65">
        <v>19141915654</v>
      </c>
      <c r="P50" s="76"/>
      <c r="Q50" s="82">
        <v>3841678027</v>
      </c>
      <c r="R50" s="82"/>
      <c r="S50" s="76"/>
    </row>
    <row r="51" spans="1:19" ht="21.75" customHeight="1" x14ac:dyDescent="0.2">
      <c r="A51" s="81" t="s">
        <v>132</v>
      </c>
      <c r="C51" s="65">
        <v>0</v>
      </c>
      <c r="D51" s="76"/>
      <c r="E51" s="65">
        <v>0</v>
      </c>
      <c r="F51" s="76"/>
      <c r="G51" s="65">
        <v>0</v>
      </c>
      <c r="H51" s="76"/>
      <c r="I51" s="65">
        <v>0</v>
      </c>
      <c r="J51" s="76"/>
      <c r="K51" s="65">
        <v>4234355</v>
      </c>
      <c r="L51" s="76"/>
      <c r="M51" s="65">
        <v>79046775678</v>
      </c>
      <c r="N51" s="76"/>
      <c r="O51" s="65">
        <v>75175608116</v>
      </c>
      <c r="P51" s="76"/>
      <c r="Q51" s="82">
        <v>3871167562</v>
      </c>
      <c r="R51" s="82"/>
      <c r="S51" s="76"/>
    </row>
    <row r="52" spans="1:19" ht="21.75" customHeight="1" x14ac:dyDescent="0.2">
      <c r="A52" s="81" t="s">
        <v>133</v>
      </c>
      <c r="C52" s="65">
        <v>0</v>
      </c>
      <c r="D52" s="76"/>
      <c r="E52" s="65">
        <v>0</v>
      </c>
      <c r="F52" s="76"/>
      <c r="G52" s="65">
        <v>0</v>
      </c>
      <c r="H52" s="76"/>
      <c r="I52" s="65">
        <v>0</v>
      </c>
      <c r="J52" s="76"/>
      <c r="K52" s="65">
        <v>271500</v>
      </c>
      <c r="L52" s="76"/>
      <c r="M52" s="65">
        <v>6784971236</v>
      </c>
      <c r="N52" s="76"/>
      <c r="O52" s="65">
        <v>6868562436</v>
      </c>
      <c r="P52" s="76"/>
      <c r="Q52" s="82">
        <v>-83591200</v>
      </c>
      <c r="R52" s="82"/>
      <c r="S52" s="76"/>
    </row>
    <row r="53" spans="1:19" ht="21.75" customHeight="1" x14ac:dyDescent="0.2">
      <c r="A53" s="83" t="s">
        <v>51</v>
      </c>
      <c r="C53" s="65">
        <v>0</v>
      </c>
      <c r="D53" s="76"/>
      <c r="E53" s="84">
        <v>0</v>
      </c>
      <c r="F53" s="76"/>
      <c r="G53" s="84">
        <v>0</v>
      </c>
      <c r="H53" s="76"/>
      <c r="I53" s="84">
        <v>0</v>
      </c>
      <c r="J53" s="76"/>
      <c r="K53" s="65">
        <v>1784454</v>
      </c>
      <c r="L53" s="76"/>
      <c r="M53" s="84">
        <v>4284614734</v>
      </c>
      <c r="N53" s="76"/>
      <c r="O53" s="84">
        <v>5493612405</v>
      </c>
      <c r="P53" s="76"/>
      <c r="Q53" s="85">
        <f>-1208997671-3123830</f>
        <v>-1212121501</v>
      </c>
      <c r="R53" s="85"/>
      <c r="S53" s="76"/>
    </row>
    <row r="54" spans="1:19" ht="21.75" customHeight="1" thickBot="1" x14ac:dyDescent="0.25">
      <c r="A54" s="86" t="s">
        <v>65</v>
      </c>
      <c r="C54" s="65"/>
      <c r="D54" s="76"/>
      <c r="E54" s="87">
        <v>2300973532</v>
      </c>
      <c r="F54" s="76"/>
      <c r="G54" s="87">
        <v>2595823066</v>
      </c>
      <c r="H54" s="76"/>
      <c r="I54" s="87">
        <v>-294849534</v>
      </c>
      <c r="J54" s="76"/>
      <c r="K54" s="65"/>
      <c r="L54" s="76"/>
      <c r="M54" s="87">
        <v>1394048477837</v>
      </c>
      <c r="N54" s="76"/>
      <c r="O54" s="87">
        <v>1418090419847</v>
      </c>
      <c r="P54" s="76"/>
      <c r="Q54" s="88">
        <f>SUM(Q8:R53)</f>
        <v>-20555428050</v>
      </c>
      <c r="R54" s="88"/>
      <c r="S54" s="76"/>
    </row>
    <row r="55" spans="1:19" ht="19.5" thickTop="1" x14ac:dyDescent="0.2">
      <c r="Q55" s="51"/>
    </row>
    <row r="56" spans="1:19" x14ac:dyDescent="0.2">
      <c r="I56" s="51"/>
      <c r="Q56" s="51"/>
    </row>
    <row r="57" spans="1:19" x14ac:dyDescent="0.2">
      <c r="I57" s="51"/>
      <c r="M57" s="51"/>
    </row>
    <row r="58" spans="1:19" x14ac:dyDescent="0.2">
      <c r="I58" s="51"/>
      <c r="M58" s="51"/>
    </row>
    <row r="59" spans="1:19" x14ac:dyDescent="0.2">
      <c r="I59" s="51"/>
      <c r="M59" s="51"/>
    </row>
    <row r="60" spans="1:19" x14ac:dyDescent="0.2">
      <c r="M60" s="51"/>
    </row>
    <row r="61" spans="1:19" x14ac:dyDescent="0.2">
      <c r="I61" s="51"/>
      <c r="M61" s="51"/>
      <c r="O61" s="51"/>
    </row>
    <row r="62" spans="1:19" x14ac:dyDescent="0.2">
      <c r="M62" s="51"/>
      <c r="O62" s="51"/>
    </row>
    <row r="63" spans="1:19" x14ac:dyDescent="0.2">
      <c r="O63" s="51"/>
    </row>
  </sheetData>
  <mergeCells count="55">
    <mergeCell ref="A1:Q1"/>
    <mergeCell ref="A2:R2"/>
    <mergeCell ref="A3:R3"/>
    <mergeCell ref="A5:R5"/>
    <mergeCell ref="A6:A7"/>
    <mergeCell ref="C6:I6"/>
    <mergeCell ref="K6:R6"/>
    <mergeCell ref="Q7:R7"/>
    <mergeCell ref="Q8:R8"/>
    <mergeCell ref="Q9:R9"/>
    <mergeCell ref="Q10:R10"/>
    <mergeCell ref="Q11:R11"/>
    <mergeCell ref="Q12:R12"/>
    <mergeCell ref="Q13:R13"/>
    <mergeCell ref="Q14:R14"/>
    <mergeCell ref="Q15:R15"/>
    <mergeCell ref="Q16:R16"/>
    <mergeCell ref="Q17:R17"/>
    <mergeCell ref="Q18:R18"/>
    <mergeCell ref="Q19:R19"/>
    <mergeCell ref="Q20:R20"/>
    <mergeCell ref="Q21:R21"/>
    <mergeCell ref="Q22:R22"/>
    <mergeCell ref="Q23:R23"/>
    <mergeCell ref="Q24:R24"/>
    <mergeCell ref="Q25:R25"/>
    <mergeCell ref="Q26:R26"/>
    <mergeCell ref="Q27:R27"/>
    <mergeCell ref="Q28:R28"/>
    <mergeCell ref="Q29:R29"/>
    <mergeCell ref="Q30:R30"/>
    <mergeCell ref="Q31:R31"/>
    <mergeCell ref="Q32:R32"/>
    <mergeCell ref="Q33:R33"/>
    <mergeCell ref="Q34:R34"/>
    <mergeCell ref="Q35:R35"/>
    <mergeCell ref="Q36:R36"/>
    <mergeCell ref="Q37:R37"/>
    <mergeCell ref="Q38:R38"/>
    <mergeCell ref="Q39:R39"/>
    <mergeCell ref="Q40:R40"/>
    <mergeCell ref="Q41:R41"/>
    <mergeCell ref="Q42:R42"/>
    <mergeCell ref="Q43:R43"/>
    <mergeCell ref="Q44:R44"/>
    <mergeCell ref="Q45:R45"/>
    <mergeCell ref="Q51:R51"/>
    <mergeCell ref="Q52:R52"/>
    <mergeCell ref="Q53:R53"/>
    <mergeCell ref="Q54:R54"/>
    <mergeCell ref="Q46:R46"/>
    <mergeCell ref="Q47:R47"/>
    <mergeCell ref="Q48:R48"/>
    <mergeCell ref="Q49:R49"/>
    <mergeCell ref="Q50:R50"/>
  </mergeCells>
  <pageMargins left="0.39" right="0.39" top="0.39" bottom="0.39" header="0" footer="0"/>
  <pageSetup scale="5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9</vt:i4>
      </vt:variant>
    </vt:vector>
  </HeadingPairs>
  <TitlesOfParts>
    <vt:vector size="19" baseType="lpstr">
      <vt:lpstr>سهام</vt:lpstr>
      <vt:lpstr>سپرده</vt:lpstr>
      <vt:lpstr>درآمد</vt:lpstr>
      <vt:lpstr>درآمد سرمایه گذاری در سهام</vt:lpstr>
      <vt:lpstr>درآمد سپرده بانکی</vt:lpstr>
      <vt:lpstr>سایر درآمدها</vt:lpstr>
      <vt:lpstr>درآمد سود سهام</vt:lpstr>
      <vt:lpstr>سود سپرده بانکی</vt:lpstr>
      <vt:lpstr>درآمد ناشی از فروش</vt:lpstr>
      <vt:lpstr>درآمد ناشی از تغییر قیمت اوراق</vt:lpstr>
      <vt:lpstr>درآمد!Print_Area</vt:lpstr>
      <vt:lpstr>'درآمد سپرده بانکی'!Print_Area</vt:lpstr>
      <vt:lpstr>'درآمد سود سهام'!Print_Area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'سود سپرده بانکی'!Print_Area</vt:lpstr>
      <vt:lpstr>سهام!Print_Area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/>
  <dc:description/>
  <cp:lastModifiedBy>Ghazaleh Khademian</cp:lastModifiedBy>
  <cp:lastPrinted>2024-06-30T09:03:08Z</cp:lastPrinted>
  <dcterms:created xsi:type="dcterms:W3CDTF">2024-06-29T11:42:04Z</dcterms:created>
  <dcterms:modified xsi:type="dcterms:W3CDTF">2024-06-30T09:20:01Z</dcterms:modified>
</cp:coreProperties>
</file>